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.№6 Распределен на 2016 год" sheetId="1" r:id="rId1"/>
  </sheets>
  <definedNames>
    <definedName name="_xlnm.Print_Titles" localSheetId="0">'Прил.№6 Распределен на 2016 год'!#REF!</definedName>
  </definedNames>
  <calcPr calcId="124519"/>
</workbook>
</file>

<file path=xl/calcChain.xml><?xml version="1.0" encoding="utf-8"?>
<calcChain xmlns="http://schemas.openxmlformats.org/spreadsheetml/2006/main">
  <c r="D14" i="1"/>
  <c r="D192"/>
  <c r="D282"/>
  <c r="D113"/>
  <c r="D55"/>
  <c r="D46"/>
  <c r="D45"/>
  <c r="D214"/>
  <c r="D187"/>
  <c r="D181"/>
  <c r="D152" l="1"/>
  <c r="D157"/>
  <c r="D285" l="1"/>
  <c r="D279"/>
  <c r="D273"/>
  <c r="D256"/>
  <c r="D197"/>
  <c r="D196"/>
  <c r="D248"/>
  <c r="D237" l="1"/>
  <c r="D238"/>
  <c r="D236"/>
  <c r="D19"/>
  <c r="D126"/>
  <c r="D125" s="1"/>
  <c r="D25"/>
  <c r="D24"/>
  <c r="D242"/>
  <c r="D255"/>
  <c r="D254" s="1"/>
  <c r="D253" s="1"/>
  <c r="D72"/>
  <c r="D71" s="1"/>
  <c r="D68"/>
  <c r="D67" s="1"/>
  <c r="D119"/>
  <c r="D278"/>
  <c r="D277"/>
  <c r="D276"/>
  <c r="D275"/>
  <c r="D274"/>
  <c r="D272"/>
  <c r="D271"/>
  <c r="D270"/>
  <c r="D268"/>
  <c r="D267"/>
  <c r="D266"/>
  <c r="D265"/>
  <c r="D262"/>
  <c r="D261"/>
  <c r="D252"/>
  <c r="D251" s="1"/>
  <c r="D250" s="1"/>
  <c r="D243"/>
  <c r="D241"/>
  <c r="D239"/>
  <c r="D230"/>
  <c r="D229" s="1"/>
  <c r="D228" s="1"/>
  <c r="D227"/>
  <c r="D226"/>
  <c r="D225"/>
  <c r="D224"/>
  <c r="D222"/>
  <c r="D221"/>
  <c r="D220"/>
  <c r="D204"/>
  <c r="D203" s="1"/>
  <c r="D198"/>
  <c r="D195"/>
  <c r="D191"/>
  <c r="D190" s="1"/>
  <c r="D189" s="1"/>
  <c r="D186"/>
  <c r="D183"/>
  <c r="D178"/>
  <c r="D177"/>
  <c r="D174"/>
  <c r="D173"/>
  <c r="D170"/>
  <c r="D169"/>
  <c r="D168"/>
  <c r="D165"/>
  <c r="D164"/>
  <c r="D163"/>
  <c r="D150"/>
  <c r="D149" s="1"/>
  <c r="D148" s="1"/>
  <c r="D145"/>
  <c r="D144" s="1"/>
  <c r="D143"/>
  <c r="D142" s="1"/>
  <c r="D141" s="1"/>
  <c r="D140"/>
  <c r="D139" s="1"/>
  <c r="D138" s="1"/>
  <c r="D137"/>
  <c r="D136"/>
  <c r="D132"/>
  <c r="D131" s="1"/>
  <c r="D130"/>
  <c r="D129" s="1"/>
  <c r="D92"/>
  <c r="D91"/>
  <c r="D79"/>
  <c r="D78"/>
  <c r="D77"/>
  <c r="D66"/>
  <c r="D65"/>
  <c r="D64"/>
  <c r="D63"/>
  <c r="D43"/>
  <c r="D42"/>
  <c r="D36"/>
  <c r="D35"/>
  <c r="D34"/>
  <c r="D33"/>
  <c r="D18"/>
  <c r="D17"/>
  <c r="D16"/>
  <c r="D15"/>
  <c r="D116"/>
  <c r="D115" s="1"/>
  <c r="D114" s="1"/>
  <c r="D112"/>
  <c r="D111" s="1"/>
  <c r="D108"/>
  <c r="D107" s="1"/>
  <c r="D106" s="1"/>
  <c r="D104"/>
  <c r="D102" s="1"/>
  <c r="D101" s="1"/>
  <c r="D99"/>
  <c r="D98" s="1"/>
  <c r="D97" s="1"/>
  <c r="D96"/>
  <c r="D95" s="1"/>
  <c r="D94" s="1"/>
  <c r="D93"/>
  <c r="D90"/>
  <c r="D87"/>
  <c r="D86"/>
  <c r="D56"/>
  <c r="D52"/>
  <c r="D51"/>
  <c r="D41"/>
  <c r="D244"/>
  <c r="D233"/>
  <c r="D201"/>
  <c r="D199"/>
  <c r="D156"/>
  <c r="D151"/>
  <c r="D82"/>
  <c r="D59"/>
  <c r="D26"/>
  <c r="D13" s="1"/>
  <c r="D135" l="1"/>
  <c r="D134" s="1"/>
  <c r="D172"/>
  <c r="D171" s="1"/>
  <c r="D208"/>
  <c r="D207" s="1"/>
  <c r="D260"/>
  <c r="D259" s="1"/>
  <c r="D180"/>
  <c r="D179" s="1"/>
  <c r="D219"/>
  <c r="D54"/>
  <c r="D53" s="1"/>
  <c r="D40"/>
  <c r="D44"/>
  <c r="D128"/>
  <c r="D176"/>
  <c r="D175" s="1"/>
  <c r="D185"/>
  <c r="D184" s="1"/>
  <c r="D194"/>
  <c r="D193" s="1"/>
  <c r="D213"/>
  <c r="D212" s="1"/>
  <c r="D281"/>
  <c r="D23"/>
  <c r="D235"/>
  <c r="D32"/>
  <c r="D76"/>
  <c r="D75" s="1"/>
  <c r="D85"/>
  <c r="D81" s="1"/>
  <c r="D223"/>
  <c r="D50"/>
  <c r="D49" s="1"/>
  <c r="D162"/>
  <c r="D161" s="1"/>
  <c r="D167"/>
  <c r="D166" s="1"/>
  <c r="D264"/>
  <c r="D263" s="1"/>
  <c r="D269"/>
  <c r="D118"/>
  <c r="D89"/>
  <c r="D88" s="1"/>
  <c r="D62"/>
  <c r="D61" s="1"/>
  <c r="D240"/>
  <c r="D80" l="1"/>
  <c r="D31"/>
  <c r="D12" s="1"/>
  <c r="D232"/>
  <c r="D231" s="1"/>
  <c r="D258"/>
  <c r="D117"/>
  <c r="D160"/>
  <c r="D218"/>
  <c r="D217" s="1"/>
  <c r="D293" l="1"/>
</calcChain>
</file>

<file path=xl/sharedStrings.xml><?xml version="1.0" encoding="utf-8"?>
<sst xmlns="http://schemas.openxmlformats.org/spreadsheetml/2006/main" count="575" uniqueCount="532">
  <si>
    <t>Распределение бюджетных ассигнований по целевым статьям (муниципальным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(исполнительно-распорядительных органов Южского муниципального района)), группам видов расходов классификации расходов  бюджета Южского муниципального района на 2016 год</t>
  </si>
  <si>
    <t>01 0 00 00000</t>
  </si>
  <si>
    <t>Муниципальная программа Южского муниципального района "Развитие образования Южского муниципального района"</t>
  </si>
  <si>
    <t>01 1 00 00000</t>
  </si>
  <si>
    <t>Подпрограмма "Организация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организациях"</t>
  </si>
  <si>
    <t>01 1 01 00000</t>
  </si>
  <si>
    <t>Основное мероприятие "Развитие дошкольного образования"</t>
  </si>
  <si>
    <t>01 1 01 00020</t>
  </si>
  <si>
    <t>01 1 01 00030</t>
  </si>
  <si>
    <t>01 1 01 80170</t>
  </si>
  <si>
    <t>01 1 02 20000</t>
  </si>
  <si>
    <t>Основное мероприятие "Содействие развитию дошкольного образования"</t>
  </si>
  <si>
    <t>01 1 02 20010</t>
  </si>
  <si>
    <t>01 1 03 00000</t>
  </si>
  <si>
    <t>Основное мероприятие "Финансовое обеспечение предоставления мер социальной поддержки в сфере образования"</t>
  </si>
  <si>
    <t>01 1 03 80100</t>
  </si>
  <si>
    <t>01 1 03 80110</t>
  </si>
  <si>
    <t>01 2 00 00000</t>
  </si>
  <si>
    <t>Подпрограмма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</si>
  <si>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01 2 01 00000</t>
  </si>
  <si>
    <t>01 2 01 00050</t>
  </si>
  <si>
    <t>01 2 01 80150</t>
  </si>
  <si>
    <t>01 2 02 00000</t>
  </si>
  <si>
    <t>Основное мероприятие "Содействие развитию общего образования"</t>
  </si>
  <si>
    <t>01 2 02 00040</t>
  </si>
  <si>
    <t>01 2 02 20020</t>
  </si>
  <si>
    <t>01 2 03 00000</t>
  </si>
  <si>
    <t>Основное мероприятие "Финансовое обеспечение мер социальной поддержки в сфере образования"</t>
  </si>
  <si>
    <t>01 2 03 20990</t>
  </si>
  <si>
    <t>01 3 00 00000</t>
  </si>
  <si>
    <t>Подпрограмма "Организация предоставления дополнительного образования детям"</t>
  </si>
  <si>
    <t>01 3 01 00000</t>
  </si>
  <si>
    <t>Основное мероприятие "Реализация программ дополнительного образования детей"</t>
  </si>
  <si>
    <t>01 3 01 00080</t>
  </si>
  <si>
    <t>01 4 00 00000</t>
  </si>
  <si>
    <t>Подпрограмма "Организованный отдых детей в каникулярное время"</t>
  </si>
  <si>
    <t>01 4 01 00000</t>
  </si>
  <si>
    <t>Основное мероприятие "Организация отдыха и оздоровления детей"</t>
  </si>
  <si>
    <t>01 4 01 S0190</t>
  </si>
  <si>
    <t>01 4 01 20040</t>
  </si>
  <si>
    <t>01 4 01 80190</t>
  </si>
  <si>
    <t>01 4 02 00000</t>
  </si>
  <si>
    <t>Основное мероприятие "Финансовое обеспечение предоставления мер социальной поддержки "</t>
  </si>
  <si>
    <t>01 4 02 80200</t>
  </si>
  <si>
    <t>01 5 00 00000</t>
  </si>
  <si>
    <t>Подпрограмма "Одарённые дети"</t>
  </si>
  <si>
    <t>01 5 01 00000</t>
  </si>
  <si>
    <t>Основное мероприятие "Поддержка творчески одаренных детей"</t>
  </si>
  <si>
    <t>01 5 01 20050</t>
  </si>
  <si>
    <t>01 5 01 20060</t>
  </si>
  <si>
    <t>01 6 00 00000</t>
  </si>
  <si>
    <t>Подпрограмма "Профессиональная переподготовка и повышение квалификации"</t>
  </si>
  <si>
    <t>01 6 01 00000</t>
  </si>
  <si>
    <t>Основное мероприятие "Развитие кадрового потенциала работников сферы образования"</t>
  </si>
  <si>
    <t>01 6 01 20070</t>
  </si>
  <si>
    <t>01 7 00 00000</t>
  </si>
  <si>
    <t>Подпрограмма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</si>
  <si>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"Реализация мероприятий по содействию занятости"</t>
  </si>
  <si>
    <t>01 7 01 20080</t>
  </si>
  <si>
    <t>01 8 00 00000</t>
  </si>
  <si>
    <t>Подпрограмма "Обеспечение деятельности структурных подразделений Отдела образования администрации Южского муниципального района"</t>
  </si>
  <si>
    <t>01 8 01 00000</t>
  </si>
  <si>
    <t>Основное мероприятие "Финансовое обеспечение деятельности структурных подразделений Отдела образования администрации Южского муниципального района"</t>
  </si>
  <si>
    <t>01 8 01 00090</t>
  </si>
  <si>
    <t>02 0 00 00000</t>
  </si>
  <si>
    <t>02 1 00 00000</t>
  </si>
  <si>
    <t>Подпрограмма "Развитие автомобильных дорог Южского муниципального района"</t>
  </si>
  <si>
    <t>02 1 01 00000</t>
  </si>
  <si>
    <t>Основное мероприятие "Строительство и реконструкция автомобильных дорог общего пользования Южского муниципального района муниципального значения"</t>
  </si>
  <si>
    <t>02 1 01 20790</t>
  </si>
  <si>
    <t>Разработка проектно-сметной документации по объекту "Строительство моста через р.Теза на автомобильной дороге Хотимль-Емельяново Южского района Ивановской области"</t>
  </si>
  <si>
    <t>02 1 01 40070</t>
  </si>
  <si>
    <t xml:space="preserve">Строительство моста через р.Теза на автомобильной дороге Хотимль-Емельяново Южского района Ивановской области </t>
  </si>
  <si>
    <t>02 1 02 00000</t>
  </si>
  <si>
    <t>Основное мероприятие "Капитальный ремонт, ремонт и содержание автомобильных дорог общего пользования Южского муниципального района муниципального значения"</t>
  </si>
  <si>
    <t>02 1 02 20100</t>
  </si>
  <si>
    <t>02 1 02 20110</t>
  </si>
  <si>
    <t>02 2 00 00000</t>
  </si>
  <si>
    <t>Подпрограмма "Повышение безопасности дорожного движения в Южском муниципальном районе"</t>
  </si>
  <si>
    <t>02 2 01 00000</t>
  </si>
  <si>
    <t xml:space="preserve">Основное мероприятие "Обеспечение безопасности граждан" </t>
  </si>
  <si>
    <t>02 2 01 20120</t>
  </si>
  <si>
    <t>02 2 01 20130</t>
  </si>
  <si>
    <t>02 2 01 20140</t>
  </si>
  <si>
    <t>02 3 00 00000</t>
  </si>
  <si>
    <t>Подпрограмма "Обеспечение финансирования непредвиденных расходов бюджета Южского муниципального района"</t>
  </si>
  <si>
    <t>02 3 01 00000</t>
  </si>
  <si>
    <t>Основное мероприятие "Управление резервными средствами Южского муниципального района"</t>
  </si>
  <si>
    <t>02 3 01 20150</t>
  </si>
  <si>
    <t>02 4 00 00000</t>
  </si>
  <si>
    <t>Подпрограмма "Предоставление субсидий из бюджета Южского муниципального района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района"</t>
  </si>
  <si>
    <t>02 4 01 00000</t>
  </si>
  <si>
    <t>Основное мероприятие "Поддержка на доступном уровне объема пассажирских перевозок на автобусных маршрутах"</t>
  </si>
  <si>
    <t>02 4 01 60010</t>
  </si>
  <si>
    <t>02 4 01 60080</t>
  </si>
  <si>
    <t xml:space="preserve">Предоставление субсидий на возмещение недополученных доходов по бесплатному проезду инвалидов и участников Великой Отечественной войны 1941-1945 годов на автобусных маршрутах регулярных перевозок между населенными пунктами поселений в границах Южского муниципального района </t>
  </si>
  <si>
    <t>02 5 00 00000</t>
  </si>
  <si>
    <t>Подпрограмма "Обеспечение жильем молодых семей в Южском муниципальном районе"</t>
  </si>
  <si>
    <t>02 5 01 00000</t>
  </si>
  <si>
    <t>Основное мероприятие "Обеспечение жильем молодых семей"</t>
  </si>
  <si>
    <t>02 5 01 50200</t>
  </si>
  <si>
    <t xml:space="preserve">Мероприятия по предоставлению социальных выплат молодым семьям на приобретение (строительство) жилого помещения </t>
  </si>
  <si>
    <t>02 5 01 L0200</t>
  </si>
  <si>
    <t>02 5 01 R0200</t>
  </si>
  <si>
    <t xml:space="preserve">Мероприятия направленные на предоставление социальных выплат молодым семьям на приобретение (строительство) жилого помещения </t>
  </si>
  <si>
    <t>02 6 00 00000</t>
  </si>
  <si>
    <t>Подпрограмма "Поддержка граждан в сфере ипотечного жилищного кредитования в Южском муниципальном районе"</t>
  </si>
  <si>
    <t>02 6 01 00000</t>
  </si>
  <si>
    <t>Основное мероприятие "Государственная поддержка граждан в сфере ипотечного жилищного кредитования"</t>
  </si>
  <si>
    <t>02 6 01 S0280</t>
  </si>
  <si>
    <t>02 6 01 70070</t>
  </si>
  <si>
    <t xml:space="preserve">Предоставление за счет средств бюджета Южского муниципального района дополнительной субсидии в размере 5 процентов расчетной стоимости жилья </t>
  </si>
  <si>
    <t>02 6 01 80280</t>
  </si>
  <si>
    <t>Субсидии гражданам на оплату первоначального взноса при получении ипотечного жилищного кредита или на погашение основной суммы долга на уплату процентов по ипотечному жилищному кредиту</t>
  </si>
  <si>
    <t>02 7 00 00000</t>
  </si>
  <si>
    <t>Подпрограмма "Инвестиции в объекты размещения отходов и их рекультивацию"</t>
  </si>
  <si>
    <t>02 7 01 00000</t>
  </si>
  <si>
    <t>Основное мероприятие "Обращение с отходами производства и потребления"</t>
  </si>
  <si>
    <t>02 7 01 20160</t>
  </si>
  <si>
    <t>02 8 00 00000</t>
  </si>
  <si>
    <t>02 8 01 00000</t>
  </si>
  <si>
    <t>02 8 01 60070</t>
  </si>
  <si>
    <t>03 0 00 00000</t>
  </si>
  <si>
    <t>Муниципальная программа Южского муниципального района "Развитие культуры Южского муниципального района"</t>
  </si>
  <si>
    <t>03 1 00 00000</t>
  </si>
  <si>
    <t>Подпрограмма "Развитие библиотечного дела в Южском муниципальном районе"</t>
  </si>
  <si>
    <t>03 1 01 00000</t>
  </si>
  <si>
    <t>Основное мероприятие "Развитие библиотечного дела"</t>
  </si>
  <si>
    <t>03 1 01 00360</t>
  </si>
  <si>
    <t>03 1 01 00370</t>
  </si>
  <si>
    <t>03 1 02 00000</t>
  </si>
  <si>
    <t>Основное мероприятие "Повышение средней заработной платы работникам муниципальных учреждений культуры"</t>
  </si>
  <si>
    <t>03 1 02 S0340</t>
  </si>
  <si>
    <t>03 1 02 80340</t>
  </si>
  <si>
    <t>03 2 00 00000</t>
  </si>
  <si>
    <t>Подпрограмма "Дополнительное образование детей в сфере культуры и искусства"</t>
  </si>
  <si>
    <t>03 2 01 00000</t>
  </si>
  <si>
    <t>Основное мероприятие "Реализация дополнительных общеобразовательных программ"</t>
  </si>
  <si>
    <t>03 2 01 00140</t>
  </si>
  <si>
    <t>03 2 02 00000</t>
  </si>
  <si>
    <t>Основное мероприятие "Повышение средней заработной платы работников дополнительного образования"</t>
  </si>
  <si>
    <t>03 2 02 81430</t>
  </si>
  <si>
    <t>Средства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</t>
  </si>
  <si>
    <t>03 3 00 00000</t>
  </si>
  <si>
    <t>Подпрограмма "Библиотечный фонд- стратегический ресурс общества"</t>
  </si>
  <si>
    <t>03 3 01 00000</t>
  </si>
  <si>
    <t>Основное мероприятие "Формирование фондов библиотеки"</t>
  </si>
  <si>
    <t>03 3 01 20200</t>
  </si>
  <si>
    <t>03 3 01 20210</t>
  </si>
  <si>
    <t>03 4 00 00000</t>
  </si>
  <si>
    <t>Подпрограмма "Безопасность библиотечных отделов МКУК "Южская МЦБ""</t>
  </si>
  <si>
    <t>03 4 01 00000</t>
  </si>
  <si>
    <t>Основное мероприятие "Обеспечение безопасности"</t>
  </si>
  <si>
    <t>03 4 01 20220</t>
  </si>
  <si>
    <t>03 5 00 00000</t>
  </si>
  <si>
    <t>Подпрограмма ""Библиотека XXI века": Создание модельной библиотеки на базе сельских библиотечных отделов МКУК "Южская МЦБ""</t>
  </si>
  <si>
    <t>03 5 01 00000</t>
  </si>
  <si>
    <t xml:space="preserve">Основное мероприятие "Укрепление материально-технической базы библиотечных учреждений Южского района" </t>
  </si>
  <si>
    <t>03 5 01 20230</t>
  </si>
  <si>
    <t>03 7 00 00000</t>
  </si>
  <si>
    <t>Подпрограмма "Укрепление материально-технической базы учреждений культуры Южского муниципального района"</t>
  </si>
  <si>
    <t>03 7 01 00000</t>
  </si>
  <si>
    <t>Основное мероприятие "Содействие развитию учреждений культуры"</t>
  </si>
  <si>
    <t>03 7 01 20250</t>
  </si>
  <si>
    <t>03 8 00 00000</t>
  </si>
  <si>
    <t>Подпрограмма "Поддержка и развитие театрального движения в Южском муниципальном районе Ивановской области "ЮЖСКОЕ ДОСТОЯНИЕ"</t>
  </si>
  <si>
    <t>03 8 01 00000</t>
  </si>
  <si>
    <t>Основное мероприятие "Сохранение и развитие самодеятельного театрального движения"</t>
  </si>
  <si>
    <t>03 8 01 20270</t>
  </si>
  <si>
    <t>04 0 00 00000</t>
  </si>
  <si>
    <t>Муниципальная программа Южского муниципального района "Развитие физической культуры, спорта, туризма и повышение эффективности реализации молодежной политики Южского муниципального района"</t>
  </si>
  <si>
    <t>04 1 00 00000</t>
  </si>
  <si>
    <t>Подпрограмма "Организация и проведение мероприятий по работе с детьми и молодёжью"</t>
  </si>
  <si>
    <t>04 1 01 00000</t>
  </si>
  <si>
    <t>Основное мероприятие "Организация и проведение мероприятий с детьми и молодежью"</t>
  </si>
  <si>
    <t>04 1 01 00380</t>
  </si>
  <si>
    <t>04 2 00 00000</t>
  </si>
  <si>
    <t>Подпрограмма "Гражданско-патриотическое воспитание детей, подростков и молодежи"</t>
  </si>
  <si>
    <t>04 2 01 00000</t>
  </si>
  <si>
    <t>Основное мероприятие "Развитие чувства патриотизма у детей, подростков и молодежи"</t>
  </si>
  <si>
    <t>04 2 01 20280</t>
  </si>
  <si>
    <t>04 2 01 20290</t>
  </si>
  <si>
    <t>04 2 01 20300</t>
  </si>
  <si>
    <t>04 3 00 00000</t>
  </si>
  <si>
    <t>Подпрограмма "Молодая семья"</t>
  </si>
  <si>
    <t>04 3 01 00000</t>
  </si>
  <si>
    <t>Основное мероприятие "Организация взаимодействия с молодыми семьями"</t>
  </si>
  <si>
    <t>04 3 01 20310</t>
  </si>
  <si>
    <t>04 3 01 20320</t>
  </si>
  <si>
    <t>04 4 00 00000</t>
  </si>
  <si>
    <t>Подпрограмма "Развитие физической культуры и спорта в Южском муниципальном районе"</t>
  </si>
  <si>
    <t>04 4 01 00000</t>
  </si>
  <si>
    <t>Основное мероприятие "Проведение физкультурных мероприятий и массовых спортивных мероприятий"</t>
  </si>
  <si>
    <t>04 4 01 20330</t>
  </si>
  <si>
    <t>04 5 00 00000</t>
  </si>
  <si>
    <t>Подпрограмма "Реализация молодежной политики в Южском муниципальном районе"</t>
  </si>
  <si>
    <t>04 5 01 00000</t>
  </si>
  <si>
    <t>Основное мероприятие "Организация мероприятий в молодежной среде"</t>
  </si>
  <si>
    <t>04 5 01 20340</t>
  </si>
  <si>
    <t>04 5 01 20350</t>
  </si>
  <si>
    <t>04 6 00 00000</t>
  </si>
  <si>
    <t>Подпрограмма "Развитие туризма в Южском муниципальном районе"</t>
  </si>
  <si>
    <t>04 6 01 00000</t>
  </si>
  <si>
    <t>Основное мероприятие "Развитие туристической инфраструктуры"</t>
  </si>
  <si>
    <t>04 6 01 20360</t>
  </si>
  <si>
    <t>04 6 01 20370</t>
  </si>
  <si>
    <t>04 7 00 00000</t>
  </si>
  <si>
    <t>Подпрограмма "Строительство плоскостных спортивных сооружений в Южском муниципальном районе"</t>
  </si>
  <si>
    <t>04 7 01 00000</t>
  </si>
  <si>
    <t>Основное мероприятие "Укрепление материально-технической базы многофункциональных спортивных площадок"</t>
  </si>
  <si>
    <t>04 7 01 20840</t>
  </si>
  <si>
    <t>05 0 00 00000</t>
  </si>
  <si>
    <t>Муниципальная программа Южского муниципального района "Экономическое развитие Южского муниципального района"</t>
  </si>
  <si>
    <t>05 1 00 00000</t>
  </si>
  <si>
    <t>Подпрограмма "Развитие малого и среднего предпринимательства"</t>
  </si>
  <si>
    <t>05 1 01 00000</t>
  </si>
  <si>
    <t>Основное мероприятие "Поддержка малого и среднего предпринимательства"</t>
  </si>
  <si>
    <t>05 1 01 60020</t>
  </si>
  <si>
    <t>05 1 01 60030</t>
  </si>
  <si>
    <t>05 1 01 60040</t>
  </si>
  <si>
    <t>05 1 01 60050</t>
  </si>
  <si>
    <t>05 1 02 00000</t>
  </si>
  <si>
    <t>Основное мероприятие "Поддержка растениеводства"</t>
  </si>
  <si>
    <t>05 1 02 60090</t>
  </si>
  <si>
    <t>05 1 03 00000</t>
  </si>
  <si>
    <t>Основное мероприятие "Племенное животноводство"</t>
  </si>
  <si>
    <t>05 1 03 60100</t>
  </si>
  <si>
    <t>05 2 00 00000</t>
  </si>
  <si>
    <t>Подпрограмма "Обеспечение финансирования работ по формированию земельных участков на территории Южского муниципального района"</t>
  </si>
  <si>
    <t>05 2 01 00000</t>
  </si>
  <si>
    <t>Основное мероприятие "Управление и распоряжение земельными ресурсами"</t>
  </si>
  <si>
    <t>05 2 01 20380</t>
  </si>
  <si>
    <t>05 3 00 00000</t>
  </si>
  <si>
    <t>Подпрограмма "Обеспечение финансирования работ по оформлению прав собственности Южского муниципального района на недвижимое имущество и его инвентаризации"</t>
  </si>
  <si>
    <t>05 3 01 00000</t>
  </si>
  <si>
    <t>Основное мероприятие "Управление и распоряжение имуществом"</t>
  </si>
  <si>
    <t>05 3 01 20390</t>
  </si>
  <si>
    <t>06 0 00 00000</t>
  </si>
  <si>
    <t>Муниципальная программа Южского муниципального района "Энергоэффективность и энергосбережение в Южском муниципальном районе"</t>
  </si>
  <si>
    <t>06 1 00 00000</t>
  </si>
  <si>
    <t>Подпрограмма "Энергосбережение и повышение энергетической эффективности в муниципальных учреждениях"</t>
  </si>
  <si>
    <t>06 1 01 00000</t>
  </si>
  <si>
    <t>Основное мероприятие "Повышение энергетической эффективности учреждений Южского муниципального района"</t>
  </si>
  <si>
    <t>06 1 01 20420</t>
  </si>
  <si>
    <t>07 0 00 00000</t>
  </si>
  <si>
    <t>Муниципальная программа Южского муниципального района "Оказание поддержки общественным объединениям ветеранов, инвалидов и другим маломобильным группам населения Южского муниципального района"</t>
  </si>
  <si>
    <t>07 1 00 00000</t>
  </si>
  <si>
    <t>Подпрограмма "Формирование доступной среды жизнедеятельности для инвалидов и других маломобильных групп населения в Южском районе"</t>
  </si>
  <si>
    <t>07 1 01 00000</t>
  </si>
  <si>
    <t>Основное мероприятие "Организация мероприятий в интересах лиц с ограниченными возможностями здоровья"</t>
  </si>
  <si>
    <t>07 1 01 20430</t>
  </si>
  <si>
    <t>07 1 01 20440</t>
  </si>
  <si>
    <t>07 1 01 20470</t>
  </si>
  <si>
    <t>07 1 02 00000</t>
  </si>
  <si>
    <t>Основное мероприятие "Адаптация учреждений Южского муниципального района к обслуживанию инвалидов и других маломобильных групп"</t>
  </si>
  <si>
    <t>07 1 02 20450</t>
  </si>
  <si>
    <t>07 1 02 20460</t>
  </si>
  <si>
    <t>07 1 02 20480</t>
  </si>
  <si>
    <t>07 1 02 20490</t>
  </si>
  <si>
    <t>07 5 00 00000</t>
  </si>
  <si>
    <t>Подпрограмма "Предоставление за счет средств бюджета Южского муниципального района субсидий на оказание финансовой поддержки социально ориентированным некоммерческим организациям, не являющимся государственными (муниципальными) учреждениями"</t>
  </si>
  <si>
    <t>07 5 01 00000</t>
  </si>
  <si>
    <t>Основное мероприятие "Финансовая поддержка социально ориентированным некоммерческим организациям"</t>
  </si>
  <si>
    <t>07 5 01 60060</t>
  </si>
  <si>
    <t>08 0 00 00000</t>
  </si>
  <si>
    <t>Муниципальная программа Южского муниципального района "Совершенствование институтов местного самоуправления Южского муниципального района"</t>
  </si>
  <si>
    <t>08 1 00 00000</t>
  </si>
  <si>
    <t>Подпрограмма "Обеспечение деятельности Администрации Южского муниципального района и развитие муниципальной службы в Южском муниципальном районе"</t>
  </si>
  <si>
    <t>08 1 01 00000</t>
  </si>
  <si>
    <t>Основное мероприятие "Обеспечение деятельности лиц, замещающих муниципальные должности"</t>
  </si>
  <si>
    <t>08 1 01 00190</t>
  </si>
  <si>
    <t>08 1 02 00000</t>
  </si>
  <si>
    <t>Основное мероприятие "Обеспечение деятельности исполнительно-распорядительных органов местного самоуправления Южского муниципального района"</t>
  </si>
  <si>
    <t>08 1 02 00170</t>
  </si>
  <si>
    <t>08 1 02 20530</t>
  </si>
  <si>
    <t>08 1 03 00000</t>
  </si>
  <si>
    <t>Основное мероприятие "Развитие кадрового потенциала работников органов местного самоуправления"</t>
  </si>
  <si>
    <t>08 1 03 20540</t>
  </si>
  <si>
    <t>08 1 03 20560</t>
  </si>
  <si>
    <t>08 1 04 00000</t>
  </si>
  <si>
    <t>Основное мероприятие "Обеспечение общественного порядка и профилактика правонарушений"</t>
  </si>
  <si>
    <t>08 1 04 80350</t>
  </si>
  <si>
    <t>08 1 04 80360</t>
  </si>
  <si>
    <t>08 2 00 00000</t>
  </si>
  <si>
    <t>Подпрограмма "Создание в Южском муниципальном районе многофункционального центра для оказания населению государственных и муниципальных услуг"</t>
  </si>
  <si>
    <t>08 2 01 00000</t>
  </si>
  <si>
    <t>Основное мероприятие "Организация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</si>
  <si>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08 2 01 00310</t>
  </si>
  <si>
    <t>08 3 00 00000</t>
  </si>
  <si>
    <t>Подпрограмма "Укрепление материально-технической базы органов местного самоуправления Южского муниципального района"</t>
  </si>
  <si>
    <t>08 3 02 00000</t>
  </si>
  <si>
    <t>Основное мероприятие "Развитие кадрового потенциала не муниципальных служащих"</t>
  </si>
  <si>
    <t>08 3 02 20600</t>
  </si>
  <si>
    <t>09 0 00 00000</t>
  </si>
  <si>
    <t>Муниципальная программа Южского муниципального района "Профилактика правонарушений в Южском муниципальном районе"</t>
  </si>
  <si>
    <t>09 1 00 00000</t>
  </si>
  <si>
    <t>Подпрограмма "Профилактика правонарушений и преступлений в Южском муниципальном районе"</t>
  </si>
  <si>
    <t>09 1 01 00000</t>
  </si>
  <si>
    <t>Основное мероприятие "Обеспечение общественного порядка"</t>
  </si>
  <si>
    <t>09 1 01 20660</t>
  </si>
  <si>
    <t>09 2 00 00000</t>
  </si>
  <si>
    <t>Подпрограмма "Профилактика безнадзорности и правонарушений несовершеннолетних"</t>
  </si>
  <si>
    <t>09 2 01 00000</t>
  </si>
  <si>
    <t>Основное мероприятие "Профилактика правонарушений"</t>
  </si>
  <si>
    <t>09 2 01 20670</t>
  </si>
  <si>
    <t>09 2 01 20680</t>
  </si>
  <si>
    <t>09 2 01 20690</t>
  </si>
  <si>
    <t>09 2 01 20700</t>
  </si>
  <si>
    <t>30 9 00 00000</t>
  </si>
  <si>
    <t>30 9 00 00200</t>
  </si>
  <si>
    <t>30 9 00 00210</t>
  </si>
  <si>
    <t>30 9 00 00220</t>
  </si>
  <si>
    <t>30 9 00 00230</t>
  </si>
  <si>
    <t>30 9 00 70050</t>
  </si>
  <si>
    <t>30 9 00 88040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</si>
  <si>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по осуществлению внешнего муниципального финансового контроля</t>
  </si>
  <si>
    <t>31 9 00 00000</t>
  </si>
  <si>
    <t>31 9 00 00240</t>
  </si>
  <si>
    <t>31 9 00 70040</t>
  </si>
  <si>
    <t>31 9 00 80370</t>
  </si>
  <si>
    <t>31 9 00 88010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</si>
  <si>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в области градостроительной деятельности</t>
  </si>
  <si>
    <t>31 9 00 88020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</si>
  <si>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в области земельного контроля</t>
  </si>
  <si>
    <t>31 9 00 88030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</si>
  <si>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в области контроля за исполнением бюджетов поселений</t>
  </si>
  <si>
    <t>31 9 00 88050</t>
  </si>
  <si>
    <t>Обеспечение функционирования деятельности по передаваемой части полномочий органов местного самоуправления поселения органам местного самоуправления муниципального района в области муниципального контроля в сфере благоустройства</t>
  </si>
  <si>
    <t>03 9 00 00000</t>
  </si>
  <si>
    <t>03 9 01 00000</t>
  </si>
  <si>
    <t>Подпрограмма "Музейно-выставочная деятельность в Южском муниципальном района"</t>
  </si>
  <si>
    <t>Основное мероприятие "Содействие развитию музейно- выставочной деятельности"</t>
  </si>
  <si>
    <t>03 Б 00 00000</t>
  </si>
  <si>
    <t>Подпрограмма "Охрана объектов культурного наследия, расположенных на территории Южского муниципального района"</t>
  </si>
  <si>
    <t>03 Б 01 00000</t>
  </si>
  <si>
    <t>Основное мероприятие "Обеспечение сохранения объектов культурного наследия"</t>
  </si>
  <si>
    <t>Наименование</t>
  </si>
  <si>
    <t>Целевая статья</t>
  </si>
  <si>
    <t>Вид рас-ходов</t>
  </si>
  <si>
    <t>Сумма, руб.</t>
  </si>
  <si>
    <t>Приложение № 6</t>
  </si>
  <si>
    <t>к решению Совета Южского</t>
  </si>
  <si>
    <t>муниципального района</t>
  </si>
  <si>
    <t xml:space="preserve">"О бюджете Южского </t>
  </si>
  <si>
    <t>от______________№_____</t>
  </si>
  <si>
    <t xml:space="preserve">муниципального района </t>
  </si>
  <si>
    <t xml:space="preserve">на 2016 год" </t>
  </si>
  <si>
    <t>Подпрограмма "Водохозяйственные мероприятия на оз. Вазаль Южского муниципального района"</t>
  </si>
  <si>
    <t>Основное мероприятие "Проведение мероприятий направленных на содержание плотины на р.Пионерка (оз. Вазаль)"</t>
  </si>
  <si>
    <t>Непрограммные направления деятельности органов местного самоуправления Южского муниципального района и иных органов местного самоуправления</t>
  </si>
  <si>
    <t xml:space="preserve">30 9 00 00350 </t>
  </si>
  <si>
    <t>Непрограммные направления деятельности исполнительно-распорядительных органов местного самоуправления Южского муниципального района</t>
  </si>
  <si>
    <t>Всего:</t>
  </si>
  <si>
    <t>Основное мероприятие "Реализация программ общего образования"</t>
  </si>
  <si>
    <t>08 1 03 20550</t>
  </si>
  <si>
    <t>05 2 01 21140</t>
  </si>
  <si>
    <t xml:space="preserve">05 3 01 21150 </t>
  </si>
  <si>
    <t>05 3 01 21160</t>
  </si>
  <si>
    <t>Муниципальная программа Южского муниципального района "Развитие инфраструктуры и обеспечение жильем население Южского муниципального района"</t>
  </si>
  <si>
    <t>01 2 03 20760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</si>
  <si>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</si>
  <si>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(Закупка товаров, работ и услуг для государственных (муниципальных) нужд)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</si>
  <si>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(Иные бюджетные ассигнования)</t>
  </si>
  <si>
    <t>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</si>
  <si>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</si>
  <si>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Финансовое обеспечение деятельности структурных подразделений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</si>
  <si>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Библиотечное, библиографическое и информационное обслуживание пользователей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</si>
  <si>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Формирование, учет, изучение, обеспечение физического сохранения и безопасности фондов 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</si>
  <si>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Средства на повышение заработной платы работникам культуры муниципальных учреждений культуры Южского муниципального района до средней заработной платы по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</si>
  <si>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Организация и проведение мероприятий по работе с детьми и молодёжью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</si>
  <si>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Глава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</si>
  <si>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функционирования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</si>
  <si>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Обеспечение функционирования депутатов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</si>
  <si>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функционирования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</si>
  <si>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функционирования председателя Контрольно-счетного органа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</si>
  <si>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Председатель Совета Южского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</si>
  <si>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Содержание дошкольных образовательных организаций в соответствии с нормами пожарной безопасности (Закупка товаров, работ и услуг для государственных (муниципальных) нужд) </t>
  </si>
  <si>
    <t xml:space="preserve"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(Закупка товаров, работ и услуг для государственных (муниципальных) нужд) </t>
  </si>
  <si>
    <t xml:space="preserve">Обеспечение содержания общеобразовательных организаций в соответствии с нормами пожарной безопасности (Закупка товаров, работ и услуг для государственных (муниципальных) нужд) </t>
  </si>
  <si>
    <t>Организация питания обучающихся 1-4 классов муниципальных образовательных организаций Южского муниципального района (Закупка товаров, работ и услуг для государственных (муниципальных) нужд)</t>
  </si>
  <si>
    <t xml:space="preserve">Организация работы лагерей с дневным пребыванием и профильных лагерей с дневным пребыванием детей (Закупка товаров, работ и услуг для государственных (муниципальных) нужд)  </t>
  </si>
  <si>
    <t>Организация работы лагеря с дневным пребыванием детей "Подросток" (Закупка товаров, работ и услуг для государственных (муниципальных) нужд)</t>
  </si>
  <si>
    <t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(Закупка товаров, работ и услуг для государственных (муниципальных) нужд)</t>
  </si>
  <si>
    <t xml:space="preserve">Проведение муниципальных творческих конкурсов. Обеспечение участия в международных, всероссийских, региональных конкурсах, фестивалях, выставках (Закупка товаров, работ и услуг для государственных (муниципальных) нужд) 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</si>
  <si>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(Закупка товаров, работ и услуг для государственных (муниципальных) нужд)</t>
  </si>
  <si>
    <t xml:space="preserve">Организация временного трудоустройства несовершеннолетних граждан в возрасте от 14 до 18 лет в свободное от учебы время (Закупка товаров, работ и услуг для государственных (муниципальных) нужд) </t>
  </si>
  <si>
    <t xml:space="preserve">Финансовое обеспечение деятельности структурных подразделений (Закупка товаров, работ и услуг для государственных (муниципальных) нужд) </t>
  </si>
  <si>
    <t xml:space="preserve">Ремонт дорог общего пользования местного значения (Закупка товаров, работ и услуг для государственных (муниципальных) нужд) </t>
  </si>
  <si>
    <t xml:space="preserve">Содержание дорог местного значения и инженерных сооружений на них (Закупка товаров, работ и услуг для государственных (муниципальных) нужд) </t>
  </si>
  <si>
    <t xml:space="preserve">Обеспечение улучшения организации дорожного движения (Закупка товаров, работ и услуг для государственных (муниципальных) нужд) </t>
  </si>
  <si>
    <t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аппаратурой спутниковой навигации ГЛОНАСС (Закупка товаров, работ и услуг для государственных (муниципальных) нужд)</t>
  </si>
  <si>
    <t xml:space="preserve">Организация профилактики детского дорожного травматизма (Закупка товаров, работ и услуг для государственных (муниципальных) нужд) </t>
  </si>
  <si>
    <t xml:space="preserve">Рекультивация Южской городской свалки (Закупка товаров, работ и услуг для государственных (муниципальных) нужд) </t>
  </si>
  <si>
    <t>Библиотечное, библиографическое и информационное обслуживание пользователей (Закупка товаров, работ и услуг для государственных (муниципальных) нужд)</t>
  </si>
  <si>
    <t>Формирование, учет, изучение, обеспечение физического сохранения и безопасности фондов библиотеки (Закупка товаров, работ и услуг для государственных (муниципальных) нужд)</t>
  </si>
  <si>
    <t xml:space="preserve">Формирование библиотечного фонда отделов МКУК "Южская МЦБ" ориентированного на все категории пользователей и динамично развивающиеся запросы читателей, закупка литературы (Закупка товаров, работ и услуг для государственных (муниципальных) нужд)  </t>
  </si>
  <si>
    <t>Обновление библиотечных фондов отделов МКУК "Южская МЦБ", закупка отраслевой литературы  (Закупка товаров, работ и услуг для государственных (муниципальных) нужд)</t>
  </si>
  <si>
    <t>Создание модельных библиотек (Закупка товаров, работ и услуг для государственных (муниципальных) нужд)</t>
  </si>
  <si>
    <t>Обеспечение сохранности зданий учреждений культуры (Закупка товаров, работ и услуг для государственных (муниципальных) нужд)</t>
  </si>
  <si>
    <t>Организация и проведение мероприятий по работе с детьми и молодёжью (Закупка товаров, работ и услуг для государственных (муниципальных) нужд)</t>
  </si>
  <si>
    <t xml:space="preserve">Активизация работы с допризывной молодежью, повышение интереса к военно-прикладным видам спорта (Закупка товаров, работ и услуг для государственных (муниципальных) нужд) </t>
  </si>
  <si>
    <t>Воспитание детей, подростков и молодежи на конкретных примерах исторической и культурной жизни на основе героических традиций России (Закупка товаров, работ и услуг для государственных (муниципальных) нужд)</t>
  </si>
  <si>
    <t>Развитие чувства патриотизма, любви к родному краю, гордости за историческое наследие и настоящее России (Закупка товаров, работ и услуг для государственных (муниципальных) нужд)</t>
  </si>
  <si>
    <t>Организация досуга молодых семей (Закупка товаров, работ и услуг для государственных (муниципальных) нужд)</t>
  </si>
  <si>
    <t>Развитие системы отдыха молодых семей (Закупка товаров, работ и услуг для государственных (муниципальных) нужд)</t>
  </si>
  <si>
    <t>Проведение спортивно-оздоровительных и спортивно-массовых мероприятий (Закупка товаров, работ и услуг для государственных (муниципальных) нужд)</t>
  </si>
  <si>
    <t>Проведение мероприятий среди молодежи (Закупка товаров, работ и услуг для государственных (муниципальных) нужд)</t>
  </si>
  <si>
    <t>Повышение качества предоставляемых населению платных туристических услуг (Закупка товаров, работ и услуг для государственных (муниципальных) нужд)</t>
  </si>
  <si>
    <t>Продвижение туристического продукта Южского муниципального района на туристических рынках (Закупка товаров, работ и услуг для государственных (муниципальных) нужд)</t>
  </si>
  <si>
    <t>Организация проведения кадастровых работ и государственного кадастрового учета земельных участков (Закупка товаров, работ и услуг для государственных (муниципальных) нужд)</t>
  </si>
  <si>
    <t>Оценка недвижимости (Закупка товаров, работ и услуг для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</si>
  <si>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Южского муниципального района (Закупка товаров, работ и услуг для государственных (муниципальных) нужд)</t>
  </si>
  <si>
    <t>Информационное сопровождение социальной интеграции инвалидов и других лиц с ограниченными возможностями (Закупка товаров, работ и услуг для государственных (муниципальных) нужд)</t>
  </si>
  <si>
    <t>Обеспечение доступности услуг в сфере физической культуры и спорта (Закупка товаров, работ и услуг для государственных (муниципальных) нужд)</t>
  </si>
  <si>
    <t>Обеспечение доступности услуг в сфере культуры для детей - инвалидов (Закупка товаров, работ и услуг для государственных (муниципальных) нужд)</t>
  </si>
  <si>
    <t>Автоматизация кадровых процедур и внедрение информационных технологий в систему управления кадровыми ресурсами (Система "Парус-Кадры") (Закупка товаров, работ и услуг для государственных (муниципальных) нужд)</t>
  </si>
  <si>
    <t>Обучение лиц,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(Закупка товаров, работ и услуг для государственных (муниципальных) нужд)</t>
  </si>
  <si>
    <t>Повышение квалификации сотрудников, ведущих кадровую работу в части разработки и внедрения современных методов кадровой работы (Закупка товаров, работ и услуг для государственных (муниципальных) нужд)</t>
  </si>
  <si>
    <t>Организация повышения квалификации, дополнительного профессионального образования лиц, замещающих выборные муниципальные должности, и муниципальных служащих (Закупка товаров, работ и услуг для государственных (муниципальных) нужд)</t>
  </si>
  <si>
    <t>Организация повышения квалификации, профессиональной переподготовки не муниципальных служащих (Закупка товаров, работ и услуг для государственных (муниципальных) нужд)</t>
  </si>
  <si>
    <t>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(Закупка товаров, работ и услуг для государственных (муниципальных) нужд)</t>
  </si>
  <si>
    <t>Реализация мер по повышению эффективности функционирования и координации деятельности учреждений района, входящих в систему профилактики безнадзорности и правонарушений несовершеннолетних (Закупка товаров, работ и услуг для государственных (муниципальных) нужд)</t>
  </si>
  <si>
    <t>Создание условий для психолого-педагогической, медицинской, правовой поддержки и реабилитации детей и подростков (Закупка товаров, работ и услуг для государственных (муниципальных) нужд)</t>
  </si>
  <si>
    <t>Повышение уровня обеспечения системы профилактики безнадзорности и правонарушений несовершеннолетних (Закупка товаров, работ и услуг для государственных (муниципальных) нужд)</t>
  </si>
  <si>
    <t>Формирование общественного мнения, поддерживающего цели и задачи системы профилактики безнадзорности и правонарушений несовершеннолетних (Закупка товаров, работ и услуг для государственных (муниципальных) нужд)</t>
  </si>
  <si>
    <t>Обеспечение функционирования Совета Южского муниципального района (Закупка товаров, работ и услуг для государственных (муниципальных) нужд)</t>
  </si>
  <si>
    <t>Обеспечение функционирования Контрольно-счетного органа Южского муниципального района (Закупка товаров, работ и услуг для государственных (муниципальных) нужд)</t>
  </si>
  <si>
    <t>Содержание и обслуживание казны (Закупка товаров, работ и услуг для государственных (муниципальных) нужд)</t>
  </si>
  <si>
    <t>Укрепление материально-технической базы образовательных учреждений Южского муниципального района (Закупка товаров, работ и услуг для государственных (муниципальных) нужд)</t>
  </si>
  <si>
    <t>Создание условий для инклюзивного образования детей дошкольного возраста в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</si>
  <si>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 дошкольных 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</si>
  <si>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</si>
  <si>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деятельности по организации питания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</si>
  <si>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содержания общеобразовательных организаций в соответствии с нормами пожарной безопасности (Предоставление субсидий бюджетным, автономным учреждениям и иным некоммерческим организациям)</t>
  </si>
  <si>
    <t>Организация предоставления дополнительного образования детям (Предоставление субсидий бюджетным, автономным учреждениям и иным некоммерческим организациям)</t>
  </si>
  <si>
    <t>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</si>
  <si>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Проведение мероприятий с обучающимися образовательных организаций, направленных на развитие одаренности детей.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</t>
  </si>
  <si>
    <t>Проведение муниципальных творческих конкурсов. Обеспечение участия в международных, всероссийских, региональных конкурсах, фестивалях, выставках (Предоставление субсидий бюджетным, автономным учреждениям и иным некоммерческим организациям)</t>
  </si>
  <si>
    <t>Организация временного трудоустройства несовершеннолетних граждан в возрасте от 14 до 18 лет в свободное от учебы время (Предоставление субсидий бюджетным, автономным учреждениям и иным некоммерческим организациям)</t>
  </si>
  <si>
    <t>Обслуживание контрольных устройств для непрерывной регистрации пройденного пути и скорости движения, времени работы и отдыха водителей (тахографами), аппаратурой спутниковой навигации ГЛОНАСС (Предоставление субсидий бюджетным, автономным учреждениям и иным некоммерческим организациям)</t>
  </si>
  <si>
    <t>Дополнительное образование детей в сфере культуры и искусства (Предоставление субсидий бюджетным, автономным учреждениям и иным некоммерческим организациям)</t>
  </si>
  <si>
    <t>Средства на повышение средней заработной платы педагогическим работникам муниципальных организаций дополнительного образования детей Южского муниципального района в сфере культуры и искусства до средней заработной платы учителей по Ивановской области (Предоставление субсидий бюджетным, автономным учреждениям и иным некоммерческим организациям)</t>
  </si>
  <si>
    <t>Проведение спортивно-оздоровительных и спортивно-массовых мероприятий (Предоставление субсидий бюджетным, автономным учреждениям и иным некоммерческим организациям)</t>
  </si>
  <si>
    <t>Проведение мероприятий среди молодежи (Предоставление субсидий бюджетным, автономным учреждениям и иным некоммерческим организациям)</t>
  </si>
  <si>
    <t>Поддержка талантливой молодежи, участие сборной молодежной команды района в областных, региональных и Российских турнирах, соревнованиях (Предоставление субсидий бюджетным, автономным учреждениям и иным некоммерческим организациям)</t>
  </si>
  <si>
    <t>Продвижение туристического продукта Южского муниципального района на туристических рынках (Предоставление субсидий бюджетным, автономным учреждениям и иным некоммерческим организациям)</t>
  </si>
  <si>
    <t>Устранение социальной разобщенности инвалидов и граждан, не являющихся инвалидами (Предоставление субсидий бюджетным, автономным учреждениям и иным некоммерческим организациям)</t>
  </si>
  <si>
    <t>Обеспечение доступности услуг в сфере образования для детей - инвалидов (Предоставление субсидий бюджетным, автономным учреждениям и иным некоммерческим организациям)</t>
  </si>
  <si>
    <t>Обеспечение доступности услуг в сфере физической культуры и спорта в учреждениях образования (Предоставление субсидий бюджетным, автономным учреждениям и иным некоммерческим организациям)</t>
  </si>
  <si>
    <t>Обеспечение доступности зданий и сооружений в приоритетных сферах жизнедеятельности инвалидов и других маломобильных групп населения (Предоставление субсидий бюджетным, автономным учреждениям и иным некоммерческим организациям)</t>
  </si>
  <si>
    <t>Предоставление за счет средств бюджета Южского муниципального района субсидий на оказание финансовой поддержки социально ориентированным некоммерческим организациям, не являющимся государственными (муниципальными) учреждениями (Предоставление субсидий бюджетным, автономным учреждениям и иным некоммерческим организациям)</t>
  </si>
  <si>
    <t>Обеспечение деятельности Муниципального бюджетного учреждения "Южский многофункциональный центр по предоставлению государственных и муниципальных услуг "Мои документы" (Предоставление субсидий бюджетным, автономным учреждениям и иным некоммерческим организациям)</t>
  </si>
  <si>
    <t>Повышение оперативности реагирования на заявления и сообщения о правонарушении и преступлении за счет сил правопорядка и технических средств контроля за ситуацией в общественных местах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</si>
  <si>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образовательных учреждений Южского муниципального района (Предоставление субсидий бюджетным, автономным учреждениям и иным некоммерческим организациям)</t>
  </si>
  <si>
    <t xml:space="preserve">Организация дополнительного пенсионного обеспечения отдельных категорий граждан (Социальное обеспечение и иные выплаты населению) </t>
  </si>
  <si>
    <t xml:space="preserve">Предоставление гражданам субсидий для оплаты первоначального взноса при получении ипотечного жилищного кредита и субсидий на погашение основной суммы долга и уплату процентов по ипотечному жилищному кредиту (в том числе рефинансированному) (Социальное обеспечение и иные выплаты населению) </t>
  </si>
  <si>
    <t xml:space="preserve">Предоставление социальных выплат молодым семьям на приобретение (строительство) жилого помещения (Социальное обеспечение и иные выплаты населению) </t>
  </si>
  <si>
    <t>Профессиональная переподготовка и повышение квалификации кадров работников учреждений образования, за исключением педагогических работников дошкольных и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</si>
  <si>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и проведение противопожарных мероприятий (Закупка товаров, работ и услуг для государственных (муниципальных) нужд)</t>
  </si>
  <si>
    <t>Финансовое обеспечение деятельности структурных подразделений (Иные бюджетные ассигнования)</t>
  </si>
  <si>
    <t>Резервный фонд администрации Южского муниципального района (Иные бюджетные ассигнования)</t>
  </si>
  <si>
    <t>Предоставление субсидий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 (Иные бюджетные ассигнования)</t>
  </si>
  <si>
    <t>Субсидии муниципальному унитарному предприятию на возмещение затрат по содержанию плотины на р.Пионерка (оз.Вазаль) (Иные бюджетные ассигнования)</t>
  </si>
  <si>
    <t>Библиотечное, библиографическое и информационное обслуживание пользователей (Иные бюджетные ассигнования)</t>
  </si>
  <si>
    <t>Организация и проведение мероприятий по работе с детьми и молодёжью (Иные бюджетные ассигнования)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</si>
  <si>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 по аренде выставочных площадей для участия в выставочно-ярморочных мероприятиях (Иные бюджетные ассигнования)</t>
  </si>
  <si>
    <t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 в сфере образования (Иные бюджетные ассигнования)</t>
  </si>
  <si>
    <t xml:space="preserve">Субсидирование части затрат субъектов малого и среднего предпринимательства и организаций, образующих инфраструктуру поддержки субъектов малого и среднего предпринимательства, связанных с оплатой услуг по сертификации (Иные бюджетные ассигнования) </t>
  </si>
  <si>
    <t xml:space="preserve">Субсидирование части затрат субъектов малого и среднего предпринимательства, осуществляющих сельскохозяйственную деятельность, связанных с приобретением сельскохозяйственной техники и оборудования (Иные бюджетные ассигнования) </t>
  </si>
  <si>
    <t>Обеспечение функционирования Совета Южского муниципального района (Иные бюджетные ассигнования)</t>
  </si>
  <si>
    <t>Обеспечение функционирования Контрольно-счетного органа Южского муниципального района (Иные бюджетные ассигнования)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</si>
  <si>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(Иные бюджетные ассигнования)</t>
  </si>
  <si>
    <t>Организация питания обучающихся 1-4 классов муниципальных образовательных организаций Южского муниципального района (Предоставление субсидий бюджетным, автономным учреждениям и иным некоммерческим организациям)</t>
  </si>
  <si>
    <t>31 9 00 51200</t>
  </si>
  <si>
    <t>Мероприятия на осуществление государственных полномочий по расчету и предоставлению бюджетам поселений субвенций на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 (Межбюджетные трансферты)</t>
  </si>
  <si>
    <t xml:space="preserve">Обеспечение деятельности Администрации Южского муниципального района, включая структурные подразделения имеющих статус юридического лица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</si>
  <si>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Обеспечение деятельности Администрации Южского муниципального района, включая структурные подразделения имеющих статус юридического лица (Закупка товаров, работ и услуг для государственных (муниципальных) нужд) </t>
  </si>
  <si>
    <t xml:space="preserve">Обеспечение деятельности Администрации Южского муниципального района, включая структурные подразделения имеющих статус юридического лица (Иные бюджетные ассигнования) </t>
  </si>
  <si>
    <t>01 7 01 00000</t>
  </si>
  <si>
    <t>31 9 00 S0650</t>
  </si>
  <si>
    <t>08 1 05 00000</t>
  </si>
  <si>
    <t>Основное мероприятие "Обеспечение доступа к информации о деятельности органов местного самоуправления"</t>
  </si>
  <si>
    <t>08 1 05 21180</t>
  </si>
  <si>
    <t>Организация и проведение мероприятий по изучению состояния земель, планированию и организации рационального использования земель и их охраны, описанию местоположения и (или) установлению на местности границ объектов землеустройства (Закупка товаров, работ и услуг для государственных (муниципальных) нужд)</t>
  </si>
  <si>
    <t>Организация проведения кадастровых работ в отношении зданий, сооружений, помещений, объектов незавершенного строительства (Закупка товаров, работ и услуг для государственных (муниципальных) нужд)</t>
  </si>
  <si>
    <t>Организация проведения работ по технической инвентаризации зданий, сооружений, помещений, объектов незавершенного строительства (Закупка товаров, работ и услуг для государственных (муниципальных) нужд)</t>
  </si>
  <si>
    <t>Осуществление отдельных государственных полномочий Ивановской области в сфере административных правонарушений (Закупка товаров, работ и услуг для государственных (муниципальных) нужд)</t>
  </si>
  <si>
    <t>Осуществление переданных государственных полномочий Ивановской области по созданию и организации деятельности комиссий по делам несовершеннолетних и защите их прав  (Закупка товаров, работ и услуг для государственных (муниципальных) нужд)</t>
  </si>
  <si>
    <t xml:space="preserve">Осуществление переданных государственных полномочий Ивановской области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</si>
  <si>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Размещение официальной информации органов местного самоуправления Южского муниципального района и информирование населения о деятельности исполнительно-распорядительных органов местного самоуправления (Закупка товаров, работ и услуг для государственных (муниципальных) нужд)</t>
  </si>
  <si>
    <t>08 3 03 20630</t>
  </si>
  <si>
    <t>08 3 03 00000</t>
  </si>
  <si>
    <t xml:space="preserve">Основное мероприятие "Переоснащение технического оборудования и программного обеспечения в органах местного самоуправления" </t>
  </si>
  <si>
    <t>Приобретение программного обеспечения  (Закупка товаров, работ и услуг для государственных (муниципальных) нужд)</t>
  </si>
  <si>
    <t>Содержание и обслуживание казны (Иные бюджетные ассигнования)</t>
  </si>
  <si>
    <t>Осуществление отдельных государственных полномочий Ивановской области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  (Закупка товаров, работ и услуг для государственных (муниципальных) нужд)</t>
  </si>
  <si>
    <t>Исполнение переданных государственных полномочий  Ивановской области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</si>
  <si>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Исполнение переданных государственных полномочий  Ивановской области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 (Закупка товаров, работ и услуг для государственных (муниципальных) нужд)</t>
  </si>
  <si>
    <t xml:space="preserve">Исполнение переданных государственных полномочий  Ивановской области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на учебники и учебные, учебно-наглядные пособия, технические средства обучения, игры, игрушки (за исключением расходов на содержание зданий и оплату коммунальных услуг) (Предоставление субсидий бюджетным, автономным учреждениям и иным некоммерческим организациям) </t>
  </si>
  <si>
    <t>Исполнение переданных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(Закупка товаров, работ и услуг для государственных (муниципальных) нужд)</t>
  </si>
  <si>
    <t>Исполнение переданных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  (Предоставление субсидий бюджетным, автономным учреждениям и иным некоммерческим организациям)</t>
  </si>
  <si>
    <t>Исполнение переданных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 (Закупка товаров, работ и услуг для государственных (муниципальных) нужд)</t>
  </si>
  <si>
    <t>Исполнение переданных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 (Предоставление субсидий бюджетным, автономным учреждениям и иным некоммерческим организациям)</t>
  </si>
  <si>
    <t>Исполнение переданных государственных полномочий  Ивановской области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</si>
  <si>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Исполнение переданных государственных полномочий  Ивановской области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 (Закупка товаров, работ и услуг для государственных (муниципальных) нужд)</t>
  </si>
  <si>
    <t>Исполнение переданных государственных полномочий  Ивановской области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на приобретение учебников и учебных пособий, средств обучения, игр, игрушек (за исключением расходов на содержание зданий и оплату коммунальных услуг) 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</si>
  <si>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в части организации двухразового питания в лагерях дневного пребывания  (Закупка товаров, работ и услуг для государственных (муниципальных) нужд)</t>
  </si>
  <si>
    <t>Организация отдыха детей в каникулярное время в части организации двухразового питания в лагерях дневного пребывания 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</si>
  <si>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Ивановской области по организации двухразового питания детей-сирот и детей, находящихся в трудной жизненной ситуации, в лагерях дневного пребывания  (Закупка товаров, работ и услуг для государственных (муниципальных) нужд)</t>
  </si>
  <si>
    <t>03 7 01 S0650</t>
  </si>
  <si>
    <t>03 9 01 21190</t>
  </si>
  <si>
    <t>03 9 01 21200</t>
  </si>
  <si>
    <t>03 9 01 21210</t>
  </si>
  <si>
    <t>Поддержка развития театрального движения в Южском муниципальном районе Ивановской области "ЮЖСКОЕ ДОСТОЯНИЕ"  (Закупка товаров, работ и услуг для государственных (муниципальных) нужд)</t>
  </si>
  <si>
    <t>Изготовление и установка металлического ограждения по периметру спортивной базы МБОУДОД "Детский оздоровительно-образовательный (профильный) центр" г.Южи (Предоставление субсидий бюджетным, автономным учреждениям и иным некоммерческим организациям)</t>
  </si>
  <si>
    <t xml:space="preserve">Средства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</si>
  <si>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03 Б 01 21220</t>
  </si>
  <si>
    <t>03 Б 01 21230</t>
  </si>
  <si>
    <t>Активизация издательской деятельности музеев  (Закупка товаров, работ и услуг для государственных (муниципальных) нужд)</t>
  </si>
  <si>
    <t>Укрепление материально-технической базы музеев  (Закупка товаров, работ и услуг для государственных (муниципальных) нужд)</t>
  </si>
  <si>
    <t>Создание музея под открытым небом "Город Сад фабрикантов Балиных"  (Закупка товаров, работ и услуг для государственных (муниципальных) нужд)</t>
  </si>
  <si>
    <t>Проведение историко-культурной экспертизы выявленных объектов культурного наследия  (Закупка товаров, работ и услуг для государственных (муниципальных) нужд)</t>
  </si>
  <si>
    <t>Обеспечение сохранности объектов культурного наследия  (Закупка товаров, работ и услуг для государственных (муниципальных) нужд)</t>
  </si>
  <si>
    <t>Оказание поддержки сельскохозяйственным товаропроизводителям в области растениеводства  (Иные бюджетные ассигнования)</t>
  </si>
  <si>
    <t>Оказание поддержки сельскохозяйственным товаропроизводителям на развитие племенного животноводства (Иные бюджетные ассигнования)</t>
  </si>
  <si>
    <t>Осуществление комплекса мер по внедрению энергосберегающих технологий в муниципальных учреждениях Южского муниципального района (Предоставление субсидий бюджетным, автономным учреждениям и иным некоммерческим организациям)</t>
  </si>
  <si>
    <t>Вознаграждение гражданам имеющим звание "Почетный гражданин Южского муниципального района Ивановской области" или награжденным Почетной грамотой Южского муниципального район (Социальное обеспечение и иные выплаты населению)</t>
  </si>
  <si>
    <t>Организация питания обучающихся 5-11 классов из многодетных семей в муниципальных общеобразовательных организациях Южского муниципального района (Закупка товаров, работ и услуг для государственных (муниципальных) нужд)</t>
  </si>
  <si>
    <t>Организация питания обучающихся 5-11 классов из многодетных семей в муниципальных общеобразовательных организациях Южского муниципального района (Предоставление субсидий бюджетным, автономным учреждениям и иным некоммерческим организациям)</t>
  </si>
  <si>
    <t>01 3 01 00320</t>
  </si>
  <si>
    <t>03 2 02 00330</t>
  </si>
  <si>
    <t>Укрепление материально-технической базы учреждений культуры (Закупка товаров, работ и услуг для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</si>
</sst>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justify" vertical="top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top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2" fontId="3" fillId="0" borderId="0" xfId="0" applyNumberFormat="1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3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" fontId="8" fillId="0" borderId="0" xfId="0" applyNumberFormat="1" applyFont="1" applyFill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top" wrapText="1"/>
    </xf>
    <xf numFmtId="4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5"/>
  <sheetViews>
    <sheetView tabSelected="1" zoomScale="90" zoomScaleNormal="90" workbookViewId="0">
      <selection activeCell="G15" sqref="G15"/>
    </sheetView>
  </sheetViews>
  <sheetFormatPr defaultRowHeight="18.75"/>
  <cols>
    <col min="1" max="1" width="62.5703125" style="1" customWidth="1"/>
    <col min="2" max="2" width="18.7109375" style="1" customWidth="1"/>
    <col min="3" max="3" width="8.85546875" style="2" customWidth="1"/>
    <col min="4" max="4" width="20.85546875" style="3" customWidth="1"/>
    <col min="5" max="5" width="9.140625" style="1"/>
    <col min="6" max="6" width="23.42578125" style="1" customWidth="1"/>
    <col min="7" max="16384" width="9.140625" style="1"/>
  </cols>
  <sheetData>
    <row r="1" spans="1:4" ht="18" customHeight="1">
      <c r="B1" s="50" t="s">
        <v>340</v>
      </c>
      <c r="C1" s="50"/>
      <c r="D1" s="50"/>
    </row>
    <row r="2" spans="1:4">
      <c r="B2" s="50" t="s">
        <v>341</v>
      </c>
      <c r="C2" s="50"/>
      <c r="D2" s="50"/>
    </row>
    <row r="3" spans="1:4">
      <c r="B3" s="50" t="s">
        <v>342</v>
      </c>
      <c r="C3" s="50"/>
      <c r="D3" s="50"/>
    </row>
    <row r="4" spans="1:4">
      <c r="B4" s="52" t="s">
        <v>343</v>
      </c>
      <c r="C4" s="52"/>
      <c r="D4" s="52"/>
    </row>
    <row r="5" spans="1:4">
      <c r="B5" s="52" t="s">
        <v>345</v>
      </c>
      <c r="C5" s="52"/>
      <c r="D5" s="52"/>
    </row>
    <row r="6" spans="1:4">
      <c r="B6" s="20"/>
      <c r="C6" s="20"/>
      <c r="D6" s="20" t="s">
        <v>346</v>
      </c>
    </row>
    <row r="7" spans="1:4">
      <c r="B7" s="52" t="s">
        <v>344</v>
      </c>
      <c r="C7" s="52"/>
      <c r="D7" s="52"/>
    </row>
    <row r="8" spans="1:4" ht="14.25" customHeight="1">
      <c r="C8" s="50"/>
      <c r="D8" s="50"/>
    </row>
    <row r="9" spans="1:4" ht="135.75" customHeight="1">
      <c r="A9" s="51" t="s">
        <v>0</v>
      </c>
      <c r="B9" s="51"/>
      <c r="C9" s="51"/>
      <c r="D9" s="51"/>
    </row>
    <row r="10" spans="1:4" ht="56.25" customHeight="1">
      <c r="A10" s="10" t="s">
        <v>336</v>
      </c>
      <c r="B10" s="10" t="s">
        <v>337</v>
      </c>
      <c r="C10" s="8" t="s">
        <v>338</v>
      </c>
      <c r="D10" s="11" t="s">
        <v>339</v>
      </c>
    </row>
    <row r="11" spans="1:4" ht="16.5" customHeight="1">
      <c r="A11" s="9">
        <v>1</v>
      </c>
      <c r="B11" s="9">
        <v>2</v>
      </c>
      <c r="C11" s="9">
        <v>3</v>
      </c>
      <c r="D11" s="9">
        <v>4</v>
      </c>
    </row>
    <row r="12" spans="1:4" s="13" customFormat="1" ht="61.5" customHeight="1">
      <c r="A12" s="21" t="s">
        <v>2</v>
      </c>
      <c r="B12" s="22" t="s">
        <v>1</v>
      </c>
      <c r="C12" s="12"/>
      <c r="D12" s="17">
        <f>D13+D31+D49+D53+D61+D67+D71+D75</f>
        <v>185287306.84</v>
      </c>
    </row>
    <row r="13" spans="1:4" s="13" customFormat="1" ht="98.25" customHeight="1">
      <c r="A13" s="21" t="s">
        <v>4</v>
      </c>
      <c r="B13" s="22" t="s">
        <v>3</v>
      </c>
      <c r="C13" s="12"/>
      <c r="D13" s="17">
        <f>D14+D23+D26</f>
        <v>67329984</v>
      </c>
    </row>
    <row r="14" spans="1:4" s="4" customFormat="1" ht="37.5">
      <c r="A14" s="23" t="s">
        <v>6</v>
      </c>
      <c r="B14" s="24" t="s">
        <v>5</v>
      </c>
      <c r="C14" s="7"/>
      <c r="D14" s="18">
        <f>SUM(D15:D22)</f>
        <v>62860331</v>
      </c>
    </row>
    <row r="15" spans="1:4" ht="166.5" customHeight="1">
      <c r="A15" s="25" t="s">
        <v>360</v>
      </c>
      <c r="B15" s="16" t="s">
        <v>7</v>
      </c>
      <c r="C15" s="5">
        <v>100</v>
      </c>
      <c r="D15" s="19">
        <f>3237320+2552580</f>
        <v>5789900</v>
      </c>
    </row>
    <row r="16" spans="1:4" ht="119.25" customHeight="1">
      <c r="A16" s="25" t="s">
        <v>361</v>
      </c>
      <c r="B16" s="16" t="s">
        <v>7</v>
      </c>
      <c r="C16" s="5">
        <v>200</v>
      </c>
      <c r="D16" s="19">
        <f>3896000+679000</f>
        <v>4575000</v>
      </c>
    </row>
    <row r="17" spans="1:6" ht="116.25" customHeight="1">
      <c r="A17" s="25" t="s">
        <v>363</v>
      </c>
      <c r="B17" s="16" t="s">
        <v>7</v>
      </c>
      <c r="C17" s="5">
        <v>600</v>
      </c>
      <c r="D17" s="19">
        <f>28739000</f>
        <v>28739000</v>
      </c>
    </row>
    <row r="18" spans="1:6" ht="99" customHeight="1">
      <c r="A18" s="25" t="s">
        <v>362</v>
      </c>
      <c r="B18" s="16" t="s">
        <v>7</v>
      </c>
      <c r="C18" s="5">
        <v>800</v>
      </c>
      <c r="D18" s="19">
        <f>93000</f>
        <v>93000</v>
      </c>
    </row>
    <row r="19" spans="1:6" ht="96.75" customHeight="1">
      <c r="A19" s="25" t="s">
        <v>429</v>
      </c>
      <c r="B19" s="16" t="s">
        <v>8</v>
      </c>
      <c r="C19" s="5">
        <v>600</v>
      </c>
      <c r="D19" s="19">
        <f>50000</f>
        <v>50000</v>
      </c>
    </row>
    <row r="20" spans="1:6" ht="357.75" customHeight="1">
      <c r="A20" s="25" t="s">
        <v>496</v>
      </c>
      <c r="B20" s="16" t="s">
        <v>9</v>
      </c>
      <c r="C20" s="5">
        <v>100</v>
      </c>
      <c r="D20" s="19">
        <v>2927971</v>
      </c>
      <c r="F20" s="49"/>
    </row>
    <row r="21" spans="1:6" ht="300.75" customHeight="1">
      <c r="A21" s="25" t="s">
        <v>497</v>
      </c>
      <c r="B21" s="16" t="s">
        <v>9</v>
      </c>
      <c r="C21" s="5">
        <v>200</v>
      </c>
      <c r="D21" s="19">
        <v>20955</v>
      </c>
    </row>
    <row r="22" spans="1:6" ht="302.25" customHeight="1">
      <c r="A22" s="25" t="s">
        <v>498</v>
      </c>
      <c r="B22" s="16" t="s">
        <v>9</v>
      </c>
      <c r="C22" s="5">
        <v>600</v>
      </c>
      <c r="D22" s="19">
        <v>20664505</v>
      </c>
    </row>
    <row r="23" spans="1:6" s="4" customFormat="1" ht="37.5">
      <c r="A23" s="23" t="s">
        <v>11</v>
      </c>
      <c r="B23" s="24" t="s">
        <v>10</v>
      </c>
      <c r="C23" s="7"/>
      <c r="D23" s="18">
        <f>SUM(D24:D25)</f>
        <v>572500</v>
      </c>
    </row>
    <row r="24" spans="1:6" ht="81.75" customHeight="1">
      <c r="A24" s="25" t="s">
        <v>376</v>
      </c>
      <c r="B24" s="16" t="s">
        <v>12</v>
      </c>
      <c r="C24" s="5">
        <v>200</v>
      </c>
      <c r="D24" s="19">
        <f>147500</f>
        <v>147500</v>
      </c>
    </row>
    <row r="25" spans="1:6" ht="98.25" customHeight="1">
      <c r="A25" s="25" t="s">
        <v>430</v>
      </c>
      <c r="B25" s="16" t="s">
        <v>12</v>
      </c>
      <c r="C25" s="5">
        <v>600</v>
      </c>
      <c r="D25" s="19">
        <f>425000</f>
        <v>425000</v>
      </c>
    </row>
    <row r="26" spans="1:6" s="4" customFormat="1" ht="56.25">
      <c r="A26" s="23" t="s">
        <v>14</v>
      </c>
      <c r="B26" s="24" t="s">
        <v>13</v>
      </c>
      <c r="C26" s="7"/>
      <c r="D26" s="18">
        <f>SUM(D27:D30)</f>
        <v>3897153</v>
      </c>
    </row>
    <row r="27" spans="1:6" ht="198.75" customHeight="1">
      <c r="A27" s="25" t="s">
        <v>499</v>
      </c>
      <c r="B27" s="16" t="s">
        <v>15</v>
      </c>
      <c r="C27" s="5">
        <v>200</v>
      </c>
      <c r="D27" s="19">
        <v>155540</v>
      </c>
      <c r="F27" s="49"/>
    </row>
    <row r="28" spans="1:6" ht="212.25" customHeight="1">
      <c r="A28" s="25" t="s">
        <v>500</v>
      </c>
      <c r="B28" s="16" t="s">
        <v>15</v>
      </c>
      <c r="C28" s="5">
        <v>600</v>
      </c>
      <c r="D28" s="19">
        <v>1080892</v>
      </c>
    </row>
    <row r="29" spans="1:6" ht="153.75" customHeight="1">
      <c r="A29" s="25" t="s">
        <v>501</v>
      </c>
      <c r="B29" s="16" t="s">
        <v>16</v>
      </c>
      <c r="C29" s="5">
        <v>200</v>
      </c>
      <c r="D29" s="19">
        <v>649961</v>
      </c>
      <c r="F29" s="49"/>
    </row>
    <row r="30" spans="1:6" ht="162.75" customHeight="1">
      <c r="A30" s="25" t="s">
        <v>502</v>
      </c>
      <c r="B30" s="16" t="s">
        <v>16</v>
      </c>
      <c r="C30" s="5">
        <v>600</v>
      </c>
      <c r="D30" s="19">
        <v>2010760</v>
      </c>
    </row>
    <row r="31" spans="1:6" s="13" customFormat="1" ht="98.25" customHeight="1">
      <c r="A31" s="21" t="s">
        <v>18</v>
      </c>
      <c r="B31" s="22" t="s">
        <v>17</v>
      </c>
      <c r="C31" s="12"/>
      <c r="D31" s="17">
        <f>D32+D40+D44</f>
        <v>101602402.17</v>
      </c>
    </row>
    <row r="32" spans="1:6" s="4" customFormat="1" ht="37.5">
      <c r="A32" s="23" t="s">
        <v>353</v>
      </c>
      <c r="B32" s="24" t="s">
        <v>19</v>
      </c>
      <c r="C32" s="7"/>
      <c r="D32" s="18">
        <f>SUM(D33:D39)</f>
        <v>97957060</v>
      </c>
    </row>
    <row r="33" spans="1:6" ht="174.75" customHeight="1">
      <c r="A33" s="25" t="s">
        <v>364</v>
      </c>
      <c r="B33" s="16" t="s">
        <v>20</v>
      </c>
      <c r="C33" s="5">
        <v>100</v>
      </c>
      <c r="D33" s="19">
        <f>2880900</f>
        <v>2880900</v>
      </c>
    </row>
    <row r="34" spans="1:6" ht="134.25" customHeight="1">
      <c r="A34" s="25" t="s">
        <v>377</v>
      </c>
      <c r="B34" s="16" t="s">
        <v>20</v>
      </c>
      <c r="C34" s="5">
        <v>200</v>
      </c>
      <c r="D34" s="19">
        <f>9800200</f>
        <v>9800200</v>
      </c>
    </row>
    <row r="35" spans="1:6" ht="138" customHeight="1">
      <c r="A35" s="25" t="s">
        <v>431</v>
      </c>
      <c r="B35" s="16" t="s">
        <v>20</v>
      </c>
      <c r="C35" s="5">
        <v>600</v>
      </c>
      <c r="D35" s="19">
        <f>6783580</f>
        <v>6783580</v>
      </c>
    </row>
    <row r="36" spans="1:6" ht="117" customHeight="1">
      <c r="A36" s="25" t="s">
        <v>471</v>
      </c>
      <c r="B36" s="16" t="s">
        <v>20</v>
      </c>
      <c r="C36" s="5">
        <v>800</v>
      </c>
      <c r="D36" s="19">
        <f>749500</f>
        <v>749500</v>
      </c>
    </row>
    <row r="37" spans="1:6" ht="351.75" customHeight="1">
      <c r="A37" s="25" t="s">
        <v>503</v>
      </c>
      <c r="B37" s="16" t="s">
        <v>21</v>
      </c>
      <c r="C37" s="5">
        <v>100</v>
      </c>
      <c r="D37" s="19">
        <v>39704839</v>
      </c>
      <c r="F37" s="49"/>
    </row>
    <row r="38" spans="1:6" ht="291" customHeight="1">
      <c r="A38" s="25" t="s">
        <v>504</v>
      </c>
      <c r="B38" s="16" t="s">
        <v>21</v>
      </c>
      <c r="C38" s="5">
        <v>200</v>
      </c>
      <c r="D38" s="19">
        <v>224529</v>
      </c>
    </row>
    <row r="39" spans="1:6" ht="289.5" customHeight="1">
      <c r="A39" s="25" t="s">
        <v>505</v>
      </c>
      <c r="B39" s="16" t="s">
        <v>21</v>
      </c>
      <c r="C39" s="5">
        <v>600</v>
      </c>
      <c r="D39" s="19">
        <v>37813512</v>
      </c>
    </row>
    <row r="40" spans="1:6" s="4" customFormat="1" ht="42" customHeight="1">
      <c r="A40" s="23" t="s">
        <v>23</v>
      </c>
      <c r="B40" s="24" t="s">
        <v>22</v>
      </c>
      <c r="C40" s="7"/>
      <c r="D40" s="18">
        <f>SUM(D41:D43)</f>
        <v>2506100</v>
      </c>
    </row>
    <row r="41" spans="1:6" ht="78.75" customHeight="1">
      <c r="A41" s="25" t="s">
        <v>432</v>
      </c>
      <c r="B41" s="16" t="s">
        <v>24</v>
      </c>
      <c r="C41" s="5">
        <v>600</v>
      </c>
      <c r="D41" s="19">
        <f>1578600</f>
        <v>1578600</v>
      </c>
    </row>
    <row r="42" spans="1:6" ht="78" customHeight="1">
      <c r="A42" s="25" t="s">
        <v>378</v>
      </c>
      <c r="B42" s="16" t="s">
        <v>25</v>
      </c>
      <c r="C42" s="5">
        <v>200</v>
      </c>
      <c r="D42" s="19">
        <f>527500</f>
        <v>527500</v>
      </c>
    </row>
    <row r="43" spans="1:6" ht="101.25" customHeight="1">
      <c r="A43" s="25" t="s">
        <v>433</v>
      </c>
      <c r="B43" s="16" t="s">
        <v>25</v>
      </c>
      <c r="C43" s="5">
        <v>600</v>
      </c>
      <c r="D43" s="19">
        <f>400000</f>
        <v>400000</v>
      </c>
    </row>
    <row r="44" spans="1:6" s="4" customFormat="1" ht="43.5" customHeight="1">
      <c r="A44" s="23" t="s">
        <v>27</v>
      </c>
      <c r="B44" s="24" t="s">
        <v>26</v>
      </c>
      <c r="C44" s="7"/>
      <c r="D44" s="18">
        <f>SUM(D45:D48)</f>
        <v>1139242.17</v>
      </c>
    </row>
    <row r="45" spans="1:6" ht="99" customHeight="1">
      <c r="A45" s="25" t="s">
        <v>379</v>
      </c>
      <c r="B45" s="16" t="s">
        <v>359</v>
      </c>
      <c r="C45" s="5">
        <v>200</v>
      </c>
      <c r="D45" s="19">
        <f>8100+253918.4</f>
        <v>262018.4</v>
      </c>
    </row>
    <row r="46" spans="1:6" ht="102.75" customHeight="1">
      <c r="A46" s="25" t="s">
        <v>472</v>
      </c>
      <c r="B46" s="16" t="s">
        <v>359</v>
      </c>
      <c r="C46" s="5">
        <v>600</v>
      </c>
      <c r="D46" s="19">
        <f>17420+546081.6</f>
        <v>563501.6</v>
      </c>
    </row>
    <row r="47" spans="1:6" ht="99" customHeight="1">
      <c r="A47" s="48" t="s">
        <v>527</v>
      </c>
      <c r="B47" s="16" t="s">
        <v>28</v>
      </c>
      <c r="C47" s="5">
        <v>200</v>
      </c>
      <c r="D47" s="19">
        <v>149795</v>
      </c>
    </row>
    <row r="48" spans="1:6" ht="114.75" customHeight="1">
      <c r="A48" s="48" t="s">
        <v>528</v>
      </c>
      <c r="B48" s="16" t="s">
        <v>28</v>
      </c>
      <c r="C48" s="5">
        <v>600</v>
      </c>
      <c r="D48" s="19">
        <v>163927.17000000001</v>
      </c>
    </row>
    <row r="49" spans="1:4" s="13" customFormat="1" ht="37.5">
      <c r="A49" s="21" t="s">
        <v>30</v>
      </c>
      <c r="B49" s="22" t="s">
        <v>29</v>
      </c>
      <c r="C49" s="12"/>
      <c r="D49" s="17">
        <f>D50</f>
        <v>9312920.6699999999</v>
      </c>
    </row>
    <row r="50" spans="1:4" s="4" customFormat="1" ht="42" customHeight="1">
      <c r="A50" s="23" t="s">
        <v>32</v>
      </c>
      <c r="B50" s="24" t="s">
        <v>31</v>
      </c>
      <c r="C50" s="7"/>
      <c r="D50" s="18">
        <f>SUM(D51:D52)</f>
        <v>9312920.6699999999</v>
      </c>
    </row>
    <row r="51" spans="1:4" ht="79.5" customHeight="1">
      <c r="A51" s="25" t="s">
        <v>434</v>
      </c>
      <c r="B51" s="16" t="s">
        <v>33</v>
      </c>
      <c r="C51" s="5">
        <v>600</v>
      </c>
      <c r="D51" s="19">
        <f>7732400</f>
        <v>7732400</v>
      </c>
    </row>
    <row r="52" spans="1:4" ht="138.75" customHeight="1">
      <c r="A52" s="25" t="s">
        <v>435</v>
      </c>
      <c r="B52" s="16" t="s">
        <v>529</v>
      </c>
      <c r="C52" s="5">
        <v>600</v>
      </c>
      <c r="D52" s="19">
        <f>1580520.67</f>
        <v>1580520.67</v>
      </c>
    </row>
    <row r="53" spans="1:4" s="13" customFormat="1" ht="37.5">
      <c r="A53" s="21" t="s">
        <v>35</v>
      </c>
      <c r="B53" s="22" t="s">
        <v>34</v>
      </c>
      <c r="C53" s="12"/>
      <c r="D53" s="17">
        <f>D54+D59</f>
        <v>659300</v>
      </c>
    </row>
    <row r="54" spans="1:4" s="4" customFormat="1" ht="40.5" customHeight="1">
      <c r="A54" s="23" t="s">
        <v>37</v>
      </c>
      <c r="B54" s="24" t="s">
        <v>36</v>
      </c>
      <c r="C54" s="7"/>
      <c r="D54" s="18">
        <f>SUM(D55:D58)</f>
        <v>613100</v>
      </c>
    </row>
    <row r="55" spans="1:4" ht="78.75" customHeight="1">
      <c r="A55" s="25" t="s">
        <v>380</v>
      </c>
      <c r="B55" s="16" t="s">
        <v>38</v>
      </c>
      <c r="C55" s="5">
        <v>200</v>
      </c>
      <c r="D55" s="19">
        <f>230700-150000</f>
        <v>80700</v>
      </c>
    </row>
    <row r="56" spans="1:4" ht="62.25" customHeight="1">
      <c r="A56" s="25" t="s">
        <v>381</v>
      </c>
      <c r="B56" s="16" t="s">
        <v>39</v>
      </c>
      <c r="C56" s="5">
        <v>200</v>
      </c>
      <c r="D56" s="19">
        <f>47300</f>
        <v>47300</v>
      </c>
    </row>
    <row r="57" spans="1:4" ht="85.5" customHeight="1">
      <c r="A57" s="25" t="s">
        <v>506</v>
      </c>
      <c r="B57" s="16" t="s">
        <v>40</v>
      </c>
      <c r="C57" s="5">
        <v>200</v>
      </c>
      <c r="D57" s="19">
        <v>216300</v>
      </c>
    </row>
    <row r="58" spans="1:4" ht="93.75">
      <c r="A58" s="25" t="s">
        <v>507</v>
      </c>
      <c r="B58" s="16" t="s">
        <v>40</v>
      </c>
      <c r="C58" s="5">
        <v>600</v>
      </c>
      <c r="D58" s="19">
        <v>268800</v>
      </c>
    </row>
    <row r="59" spans="1:4" s="4" customFormat="1" ht="37.5">
      <c r="A59" s="23" t="s">
        <v>42</v>
      </c>
      <c r="B59" s="24" t="s">
        <v>41</v>
      </c>
      <c r="C59" s="7"/>
      <c r="D59" s="18">
        <f>D60</f>
        <v>46200</v>
      </c>
    </row>
    <row r="60" spans="1:4" ht="117.75" customHeight="1">
      <c r="A60" s="25" t="s">
        <v>508</v>
      </c>
      <c r="B60" s="16" t="s">
        <v>43</v>
      </c>
      <c r="C60" s="5">
        <v>200</v>
      </c>
      <c r="D60" s="19">
        <v>46200</v>
      </c>
    </row>
    <row r="61" spans="1:4" s="13" customFormat="1">
      <c r="A61" s="21" t="s">
        <v>45</v>
      </c>
      <c r="B61" s="22" t="s">
        <v>44</v>
      </c>
      <c r="C61" s="12"/>
      <c r="D61" s="17">
        <f>D62</f>
        <v>155000</v>
      </c>
    </row>
    <row r="62" spans="1:4" s="4" customFormat="1" ht="37.5">
      <c r="A62" s="23" t="s">
        <v>47</v>
      </c>
      <c r="B62" s="24" t="s">
        <v>46</v>
      </c>
      <c r="C62" s="7"/>
      <c r="D62" s="18">
        <f>SUM(D63:D66)</f>
        <v>155000</v>
      </c>
    </row>
    <row r="63" spans="1:4" ht="137.25" customHeight="1">
      <c r="A63" s="25" t="s">
        <v>382</v>
      </c>
      <c r="B63" s="16" t="s">
        <v>48</v>
      </c>
      <c r="C63" s="5">
        <v>200</v>
      </c>
      <c r="D63" s="19">
        <f>60000</f>
        <v>60000</v>
      </c>
    </row>
    <row r="64" spans="1:4" ht="137.25" customHeight="1">
      <c r="A64" s="25" t="s">
        <v>436</v>
      </c>
      <c r="B64" s="16" t="s">
        <v>48</v>
      </c>
      <c r="C64" s="5">
        <v>600</v>
      </c>
      <c r="D64" s="19">
        <f>65000</f>
        <v>65000</v>
      </c>
    </row>
    <row r="65" spans="1:4" ht="102" customHeight="1">
      <c r="A65" s="25" t="s">
        <v>383</v>
      </c>
      <c r="B65" s="16" t="s">
        <v>49</v>
      </c>
      <c r="C65" s="5">
        <v>200</v>
      </c>
      <c r="D65" s="19">
        <f>2000</f>
        <v>2000</v>
      </c>
    </row>
    <row r="66" spans="1:4" ht="115.5" customHeight="1">
      <c r="A66" s="25" t="s">
        <v>437</v>
      </c>
      <c r="B66" s="16" t="s">
        <v>49</v>
      </c>
      <c r="C66" s="5">
        <v>600</v>
      </c>
      <c r="D66" s="19">
        <f>28000</f>
        <v>28000</v>
      </c>
    </row>
    <row r="67" spans="1:4" s="13" customFormat="1" ht="40.5" customHeight="1">
      <c r="A67" s="26" t="s">
        <v>51</v>
      </c>
      <c r="B67" s="22" t="s">
        <v>50</v>
      </c>
      <c r="C67" s="12"/>
      <c r="D67" s="17">
        <f>D68</f>
        <v>50000</v>
      </c>
    </row>
    <row r="68" spans="1:4" s="4" customFormat="1" ht="42.75" customHeight="1">
      <c r="A68" s="23" t="s">
        <v>53</v>
      </c>
      <c r="B68" s="24" t="s">
        <v>52</v>
      </c>
      <c r="C68" s="7"/>
      <c r="D68" s="18">
        <f>SUM(D69:D70)</f>
        <v>50000</v>
      </c>
    </row>
    <row r="69" spans="1:4" ht="119.25" customHeight="1">
      <c r="A69" s="25" t="s">
        <v>384</v>
      </c>
      <c r="B69" s="16" t="s">
        <v>54</v>
      </c>
      <c r="C69" s="5">
        <v>200</v>
      </c>
      <c r="D69" s="19">
        <v>30000</v>
      </c>
    </row>
    <row r="70" spans="1:4" ht="135.75" customHeight="1">
      <c r="A70" s="25" t="s">
        <v>457</v>
      </c>
      <c r="B70" s="16" t="s">
        <v>54</v>
      </c>
      <c r="C70" s="5">
        <v>600</v>
      </c>
      <c r="D70" s="19">
        <v>20000</v>
      </c>
    </row>
    <row r="71" spans="1:4" s="13" customFormat="1" ht="79.5" customHeight="1">
      <c r="A71" s="21" t="s">
        <v>56</v>
      </c>
      <c r="B71" s="22" t="s">
        <v>55</v>
      </c>
      <c r="C71" s="12"/>
      <c r="D71" s="17">
        <f>D72</f>
        <v>97100</v>
      </c>
    </row>
    <row r="72" spans="1:4" s="4" customFormat="1" ht="37.5">
      <c r="A72" s="23" t="s">
        <v>57</v>
      </c>
      <c r="B72" s="24" t="s">
        <v>478</v>
      </c>
      <c r="C72" s="7"/>
      <c r="D72" s="18">
        <f>SUM(D73:D74)</f>
        <v>97100</v>
      </c>
    </row>
    <row r="73" spans="1:4" ht="99.75" customHeight="1">
      <c r="A73" s="25" t="s">
        <v>385</v>
      </c>
      <c r="B73" s="16" t="s">
        <v>58</v>
      </c>
      <c r="C73" s="5">
        <v>200</v>
      </c>
      <c r="D73" s="19">
        <v>67100</v>
      </c>
    </row>
    <row r="74" spans="1:4" ht="99.75" customHeight="1">
      <c r="A74" s="25" t="s">
        <v>438</v>
      </c>
      <c r="B74" s="16" t="s">
        <v>58</v>
      </c>
      <c r="C74" s="5">
        <v>600</v>
      </c>
      <c r="D74" s="19">
        <v>30000</v>
      </c>
    </row>
    <row r="75" spans="1:4" s="13" customFormat="1" ht="80.25" customHeight="1">
      <c r="A75" s="21" t="s">
        <v>60</v>
      </c>
      <c r="B75" s="22" t="s">
        <v>59</v>
      </c>
      <c r="C75" s="12"/>
      <c r="D75" s="17">
        <f>D76</f>
        <v>6080600</v>
      </c>
    </row>
    <row r="76" spans="1:4" s="4" customFormat="1" ht="81" customHeight="1">
      <c r="A76" s="23" t="s">
        <v>62</v>
      </c>
      <c r="B76" s="24" t="s">
        <v>61</v>
      </c>
      <c r="C76" s="7"/>
      <c r="D76" s="18">
        <f>SUM(D77:D79)</f>
        <v>6080600</v>
      </c>
    </row>
    <row r="77" spans="1:4" ht="117.75" customHeight="1">
      <c r="A77" s="25" t="s">
        <v>365</v>
      </c>
      <c r="B77" s="16" t="s">
        <v>63</v>
      </c>
      <c r="C77" s="5">
        <v>100</v>
      </c>
      <c r="D77" s="19">
        <f>4672600</f>
        <v>4672600</v>
      </c>
    </row>
    <row r="78" spans="1:4" ht="61.5" customHeight="1">
      <c r="A78" s="25" t="s">
        <v>386</v>
      </c>
      <c r="B78" s="16" t="s">
        <v>63</v>
      </c>
      <c r="C78" s="5">
        <v>200</v>
      </c>
      <c r="D78" s="19">
        <f>1369000</f>
        <v>1369000</v>
      </c>
    </row>
    <row r="79" spans="1:4" ht="45.75" customHeight="1">
      <c r="A79" s="25" t="s">
        <v>459</v>
      </c>
      <c r="B79" s="16" t="s">
        <v>63</v>
      </c>
      <c r="C79" s="5">
        <v>800</v>
      </c>
      <c r="D79" s="19">
        <f>39000</f>
        <v>39000</v>
      </c>
    </row>
    <row r="80" spans="1:4" s="13" customFormat="1" ht="78" customHeight="1">
      <c r="A80" s="21" t="s">
        <v>358</v>
      </c>
      <c r="B80" s="22" t="s">
        <v>64</v>
      </c>
      <c r="C80" s="12"/>
      <c r="D80" s="17">
        <f>D81+D88+D94+D97+D101+D106+D111+D114</f>
        <v>5875000</v>
      </c>
    </row>
    <row r="81" spans="1:4" s="13" customFormat="1" ht="42" customHeight="1">
      <c r="A81" s="21" t="s">
        <v>66</v>
      </c>
      <c r="B81" s="22" t="s">
        <v>65</v>
      </c>
      <c r="C81" s="12"/>
      <c r="D81" s="17">
        <f>D82+D85</f>
        <v>1495400</v>
      </c>
    </row>
    <row r="82" spans="1:4" s="4" customFormat="1" ht="79.5" hidden="1" customHeight="1">
      <c r="A82" s="23" t="s">
        <v>68</v>
      </c>
      <c r="B82" s="24" t="s">
        <v>67</v>
      </c>
      <c r="C82" s="7"/>
      <c r="D82" s="18">
        <f>SUM(D83:D84)</f>
        <v>0</v>
      </c>
    </row>
    <row r="83" spans="1:4" ht="80.25" hidden="1" customHeight="1">
      <c r="A83" s="25" t="s">
        <v>70</v>
      </c>
      <c r="B83" s="16" t="s">
        <v>69</v>
      </c>
      <c r="C83" s="5"/>
      <c r="D83" s="19"/>
    </row>
    <row r="84" spans="1:4" ht="56.25" hidden="1">
      <c r="A84" s="25" t="s">
        <v>72</v>
      </c>
      <c r="B84" s="16" t="s">
        <v>71</v>
      </c>
      <c r="C84" s="5"/>
      <c r="D84" s="19"/>
    </row>
    <row r="85" spans="1:4" s="4" customFormat="1" ht="78" customHeight="1">
      <c r="A85" s="23" t="s">
        <v>74</v>
      </c>
      <c r="B85" s="24" t="s">
        <v>73</v>
      </c>
      <c r="C85" s="7"/>
      <c r="D85" s="18">
        <f>SUM(D86:D87)</f>
        <v>1495400</v>
      </c>
    </row>
    <row r="86" spans="1:4" ht="60" customHeight="1">
      <c r="A86" s="25" t="s">
        <v>387</v>
      </c>
      <c r="B86" s="16" t="s">
        <v>75</v>
      </c>
      <c r="C86" s="5">
        <v>200</v>
      </c>
      <c r="D86" s="19">
        <f>300000</f>
        <v>300000</v>
      </c>
    </row>
    <row r="87" spans="1:4" ht="63.75" customHeight="1">
      <c r="A87" s="25" t="s">
        <v>388</v>
      </c>
      <c r="B87" s="16" t="s">
        <v>76</v>
      </c>
      <c r="C87" s="5">
        <v>200</v>
      </c>
      <c r="D87" s="19">
        <f>1195400</f>
        <v>1195400</v>
      </c>
    </row>
    <row r="88" spans="1:4" s="13" customFormat="1" ht="56.25">
      <c r="A88" s="21" t="s">
        <v>78</v>
      </c>
      <c r="B88" s="22" t="s">
        <v>77</v>
      </c>
      <c r="C88" s="12"/>
      <c r="D88" s="17">
        <f>D89</f>
        <v>196000</v>
      </c>
    </row>
    <row r="89" spans="1:4" s="4" customFormat="1" ht="44.25" customHeight="1">
      <c r="A89" s="23" t="s">
        <v>80</v>
      </c>
      <c r="B89" s="24" t="s">
        <v>79</v>
      </c>
      <c r="C89" s="7"/>
      <c r="D89" s="18">
        <f>SUM(D90:D93)</f>
        <v>196000</v>
      </c>
    </row>
    <row r="90" spans="1:4" ht="60.75" customHeight="1">
      <c r="A90" s="25" t="s">
        <v>389</v>
      </c>
      <c r="B90" s="16" t="s">
        <v>81</v>
      </c>
      <c r="C90" s="5">
        <v>200</v>
      </c>
      <c r="D90" s="19">
        <f>82000</f>
        <v>82000</v>
      </c>
    </row>
    <row r="91" spans="1:4" ht="121.5" customHeight="1">
      <c r="A91" s="25" t="s">
        <v>390</v>
      </c>
      <c r="B91" s="16" t="s">
        <v>82</v>
      </c>
      <c r="C91" s="5">
        <v>200</v>
      </c>
      <c r="D91" s="19">
        <f>60000</f>
        <v>60000</v>
      </c>
    </row>
    <row r="92" spans="1:4" ht="135.75" customHeight="1">
      <c r="A92" s="25" t="s">
        <v>439</v>
      </c>
      <c r="B92" s="16" t="s">
        <v>82</v>
      </c>
      <c r="C92" s="5">
        <v>600</v>
      </c>
      <c r="D92" s="19">
        <f>24000</f>
        <v>24000</v>
      </c>
    </row>
    <row r="93" spans="1:4" ht="59.25" customHeight="1">
      <c r="A93" s="25" t="s">
        <v>391</v>
      </c>
      <c r="B93" s="16" t="s">
        <v>83</v>
      </c>
      <c r="C93" s="5">
        <v>200</v>
      </c>
      <c r="D93" s="19">
        <f>30000</f>
        <v>30000</v>
      </c>
    </row>
    <row r="94" spans="1:4" s="13" customFormat="1" ht="56.25">
      <c r="A94" s="21" t="s">
        <v>85</v>
      </c>
      <c r="B94" s="22" t="s">
        <v>84</v>
      </c>
      <c r="C94" s="12"/>
      <c r="D94" s="17">
        <f>D95</f>
        <v>413700</v>
      </c>
    </row>
    <row r="95" spans="1:4" s="4" customFormat="1" ht="40.5" customHeight="1">
      <c r="A95" s="23" t="s">
        <v>87</v>
      </c>
      <c r="B95" s="24" t="s">
        <v>86</v>
      </c>
      <c r="C95" s="7"/>
      <c r="D95" s="18">
        <f>D96</f>
        <v>413700</v>
      </c>
    </row>
    <row r="96" spans="1:4" ht="59.25" customHeight="1">
      <c r="A96" s="25" t="s">
        <v>460</v>
      </c>
      <c r="B96" s="16" t="s">
        <v>88</v>
      </c>
      <c r="C96" s="5">
        <v>800</v>
      </c>
      <c r="D96" s="19">
        <f>413700</f>
        <v>413700</v>
      </c>
    </row>
    <row r="97" spans="1:4" s="13" customFormat="1" ht="135.75" customHeight="1">
      <c r="A97" s="21" t="s">
        <v>90</v>
      </c>
      <c r="B97" s="22" t="s">
        <v>89</v>
      </c>
      <c r="C97" s="12"/>
      <c r="D97" s="17">
        <f>D98</f>
        <v>1500000</v>
      </c>
    </row>
    <row r="98" spans="1:4" s="4" customFormat="1" ht="59.25" customHeight="1">
      <c r="A98" s="23" t="s">
        <v>92</v>
      </c>
      <c r="B98" s="24" t="s">
        <v>91</v>
      </c>
      <c r="C98" s="7"/>
      <c r="D98" s="18">
        <f>SUM(D99:D100)</f>
        <v>1500000</v>
      </c>
    </row>
    <row r="99" spans="1:4" ht="117.75" customHeight="1">
      <c r="A99" s="25" t="s">
        <v>461</v>
      </c>
      <c r="B99" s="16" t="s">
        <v>93</v>
      </c>
      <c r="C99" s="5">
        <v>800</v>
      </c>
      <c r="D99" s="19">
        <f>1500000</f>
        <v>1500000</v>
      </c>
    </row>
    <row r="100" spans="1:4" ht="134.25" hidden="1" customHeight="1">
      <c r="A100" s="25" t="s">
        <v>95</v>
      </c>
      <c r="B100" s="16" t="s">
        <v>94</v>
      </c>
      <c r="C100" s="5"/>
      <c r="D100" s="19">
        <v>0</v>
      </c>
    </row>
    <row r="101" spans="1:4" s="13" customFormat="1" ht="42.75" customHeight="1">
      <c r="A101" s="21" t="s">
        <v>97</v>
      </c>
      <c r="B101" s="22" t="s">
        <v>96</v>
      </c>
      <c r="C101" s="12"/>
      <c r="D101" s="17">
        <f>D102</f>
        <v>751400</v>
      </c>
    </row>
    <row r="102" spans="1:4" s="4" customFormat="1" ht="39.75" customHeight="1">
      <c r="A102" s="23" t="s">
        <v>99</v>
      </c>
      <c r="B102" s="24" t="s">
        <v>98</v>
      </c>
      <c r="C102" s="7"/>
      <c r="D102" s="18">
        <f>SUM(D103:D105)</f>
        <v>751400</v>
      </c>
    </row>
    <row r="103" spans="1:4" ht="0.75" customHeight="1">
      <c r="A103" s="25" t="s">
        <v>101</v>
      </c>
      <c r="B103" s="16" t="s">
        <v>100</v>
      </c>
      <c r="C103" s="5"/>
      <c r="D103" s="19"/>
    </row>
    <row r="104" spans="1:4" ht="63" customHeight="1">
      <c r="A104" s="25" t="s">
        <v>456</v>
      </c>
      <c r="B104" s="16" t="s">
        <v>102</v>
      </c>
      <c r="C104" s="5">
        <v>300</v>
      </c>
      <c r="D104" s="19">
        <f>751400</f>
        <v>751400</v>
      </c>
    </row>
    <row r="105" spans="1:4" ht="0.75" customHeight="1">
      <c r="A105" s="25" t="s">
        <v>104</v>
      </c>
      <c r="B105" s="16" t="s">
        <v>103</v>
      </c>
      <c r="C105" s="5"/>
      <c r="D105" s="19"/>
    </row>
    <row r="106" spans="1:4" ht="59.25" customHeight="1">
      <c r="A106" s="21" t="s">
        <v>106</v>
      </c>
      <c r="B106" s="22" t="s">
        <v>105</v>
      </c>
      <c r="C106" s="5"/>
      <c r="D106" s="17">
        <f>D107</f>
        <v>168500</v>
      </c>
    </row>
    <row r="107" spans="1:4" s="4" customFormat="1" ht="62.25" customHeight="1">
      <c r="A107" s="23" t="s">
        <v>108</v>
      </c>
      <c r="B107" s="24" t="s">
        <v>107</v>
      </c>
      <c r="C107" s="7"/>
      <c r="D107" s="18">
        <f>SUM(D108:D110)</f>
        <v>168500</v>
      </c>
    </row>
    <row r="108" spans="1:4" ht="134.25" customHeight="1">
      <c r="A108" s="25" t="s">
        <v>455</v>
      </c>
      <c r="B108" s="16" t="s">
        <v>109</v>
      </c>
      <c r="C108" s="5">
        <v>300</v>
      </c>
      <c r="D108" s="19">
        <f>168500</f>
        <v>168500</v>
      </c>
    </row>
    <row r="109" spans="1:4" ht="56.25" hidden="1" customHeight="1">
      <c r="A109" s="25" t="s">
        <v>111</v>
      </c>
      <c r="B109" s="16" t="s">
        <v>110</v>
      </c>
      <c r="C109" s="5"/>
      <c r="D109" s="19"/>
    </row>
    <row r="110" spans="1:4" ht="78.75" hidden="1" customHeight="1">
      <c r="A110" s="25" t="s">
        <v>113</v>
      </c>
      <c r="B110" s="16" t="s">
        <v>112</v>
      </c>
      <c r="C110" s="5"/>
      <c r="D110" s="19"/>
    </row>
    <row r="111" spans="1:4" s="13" customFormat="1" ht="37.5">
      <c r="A111" s="21" t="s">
        <v>115</v>
      </c>
      <c r="B111" s="22" t="s">
        <v>114</v>
      </c>
      <c r="C111" s="12"/>
      <c r="D111" s="17">
        <f>D112</f>
        <v>50000</v>
      </c>
    </row>
    <row r="112" spans="1:4" s="4" customFormat="1" ht="37.5">
      <c r="A112" s="23" t="s">
        <v>117</v>
      </c>
      <c r="B112" s="24" t="s">
        <v>116</v>
      </c>
      <c r="C112" s="7"/>
      <c r="D112" s="18">
        <f>SUM(D113:D113)</f>
        <v>50000</v>
      </c>
    </row>
    <row r="113" spans="1:4" ht="56.25">
      <c r="A113" s="25" t="s">
        <v>392</v>
      </c>
      <c r="B113" s="16" t="s">
        <v>118</v>
      </c>
      <c r="C113" s="5">
        <v>200</v>
      </c>
      <c r="D113" s="19">
        <f>500000-450000</f>
        <v>50000</v>
      </c>
    </row>
    <row r="114" spans="1:4" s="13" customFormat="1" ht="60" customHeight="1">
      <c r="A114" s="21" t="s">
        <v>347</v>
      </c>
      <c r="B114" s="22" t="s">
        <v>119</v>
      </c>
      <c r="C114" s="12"/>
      <c r="D114" s="17">
        <f>D115</f>
        <v>1300000</v>
      </c>
    </row>
    <row r="115" spans="1:4" s="4" customFormat="1" ht="56.25">
      <c r="A115" s="27" t="s">
        <v>348</v>
      </c>
      <c r="B115" s="24" t="s">
        <v>120</v>
      </c>
      <c r="C115" s="7"/>
      <c r="D115" s="18">
        <f>D116</f>
        <v>1300000</v>
      </c>
    </row>
    <row r="116" spans="1:4" ht="79.5" customHeight="1">
      <c r="A116" s="25" t="s">
        <v>462</v>
      </c>
      <c r="B116" s="16" t="s">
        <v>121</v>
      </c>
      <c r="C116" s="5">
        <v>800</v>
      </c>
      <c r="D116" s="19">
        <f>1300000</f>
        <v>1300000</v>
      </c>
    </row>
    <row r="117" spans="1:4" s="13" customFormat="1" ht="60.75" customHeight="1">
      <c r="A117" s="21" t="s">
        <v>123</v>
      </c>
      <c r="B117" s="22" t="s">
        <v>122</v>
      </c>
      <c r="C117" s="12"/>
      <c r="D117" s="17">
        <f>D118+D128+D134+D138+D141+D144+D148+D151+D156</f>
        <v>17301720</v>
      </c>
    </row>
    <row r="118" spans="1:4" s="13" customFormat="1" ht="40.5" customHeight="1">
      <c r="A118" s="21" t="s">
        <v>125</v>
      </c>
      <c r="B118" s="22" t="s">
        <v>124</v>
      </c>
      <c r="C118" s="12"/>
      <c r="D118" s="17">
        <f>D119+D125</f>
        <v>12809599</v>
      </c>
    </row>
    <row r="119" spans="1:4" s="4" customFormat="1" ht="37.5">
      <c r="A119" s="23" t="s">
        <v>127</v>
      </c>
      <c r="B119" s="24" t="s">
        <v>126</v>
      </c>
      <c r="C119" s="7"/>
      <c r="D119" s="18">
        <f>SUM(D120:D124)</f>
        <v>11026610</v>
      </c>
    </row>
    <row r="120" spans="1:4" ht="117.75" customHeight="1">
      <c r="A120" s="25" t="s">
        <v>366</v>
      </c>
      <c r="B120" s="16" t="s">
        <v>128</v>
      </c>
      <c r="C120" s="5">
        <v>100</v>
      </c>
      <c r="D120" s="19">
        <v>8184919</v>
      </c>
    </row>
    <row r="121" spans="1:4" ht="63" customHeight="1">
      <c r="A121" s="25" t="s">
        <v>393</v>
      </c>
      <c r="B121" s="16" t="s">
        <v>128</v>
      </c>
      <c r="C121" s="5">
        <v>200</v>
      </c>
      <c r="D121" s="19">
        <v>1972985</v>
      </c>
    </row>
    <row r="122" spans="1:4" ht="56.25">
      <c r="A122" s="25" t="s">
        <v>463</v>
      </c>
      <c r="B122" s="16" t="s">
        <v>128</v>
      </c>
      <c r="C122" s="5">
        <v>800</v>
      </c>
      <c r="D122" s="19">
        <v>42000</v>
      </c>
    </row>
    <row r="123" spans="1:4" ht="138" customHeight="1">
      <c r="A123" s="25" t="s">
        <v>367</v>
      </c>
      <c r="B123" s="16" t="s">
        <v>129</v>
      </c>
      <c r="C123" s="5">
        <v>100</v>
      </c>
      <c r="D123" s="19">
        <v>444816</v>
      </c>
    </row>
    <row r="124" spans="1:4" ht="80.25" customHeight="1">
      <c r="A124" s="25" t="s">
        <v>394</v>
      </c>
      <c r="B124" s="16" t="s">
        <v>129</v>
      </c>
      <c r="C124" s="5">
        <v>200</v>
      </c>
      <c r="D124" s="19">
        <v>381890</v>
      </c>
    </row>
    <row r="125" spans="1:4" s="4" customFormat="1" ht="56.25">
      <c r="A125" s="23" t="s">
        <v>131</v>
      </c>
      <c r="B125" s="24" t="s">
        <v>130</v>
      </c>
      <c r="C125" s="7"/>
      <c r="D125" s="18">
        <f>SUM(D126:D127)</f>
        <v>1782989</v>
      </c>
    </row>
    <row r="126" spans="1:4" ht="173.25" customHeight="1">
      <c r="A126" s="25" t="s">
        <v>368</v>
      </c>
      <c r="B126" s="16" t="s">
        <v>132</v>
      </c>
      <c r="C126" s="5">
        <v>100</v>
      </c>
      <c r="D126" s="19">
        <f>445470+661865</f>
        <v>1107335</v>
      </c>
    </row>
    <row r="127" spans="1:4" ht="174" customHeight="1">
      <c r="A127" s="25" t="s">
        <v>515</v>
      </c>
      <c r="B127" s="16" t="s">
        <v>133</v>
      </c>
      <c r="C127" s="5">
        <v>100</v>
      </c>
      <c r="D127" s="19">
        <v>675654</v>
      </c>
    </row>
    <row r="128" spans="1:4" s="13" customFormat="1" ht="37.5">
      <c r="A128" s="21" t="s">
        <v>135</v>
      </c>
      <c r="B128" s="22" t="s">
        <v>134</v>
      </c>
      <c r="C128" s="12"/>
      <c r="D128" s="17">
        <f>D129+D131</f>
        <v>3762121</v>
      </c>
    </row>
    <row r="129" spans="1:4" s="4" customFormat="1" ht="37.5">
      <c r="A129" s="23" t="s">
        <v>137</v>
      </c>
      <c r="B129" s="24" t="s">
        <v>136</v>
      </c>
      <c r="C129" s="7"/>
      <c r="D129" s="18">
        <f>D130</f>
        <v>3456821</v>
      </c>
    </row>
    <row r="130" spans="1:4" ht="80.25" customHeight="1">
      <c r="A130" s="25" t="s">
        <v>440</v>
      </c>
      <c r="B130" s="16" t="s">
        <v>138</v>
      </c>
      <c r="C130" s="5">
        <v>600</v>
      </c>
      <c r="D130" s="19">
        <f>3456821</f>
        <v>3456821</v>
      </c>
    </row>
    <row r="131" spans="1:4" s="4" customFormat="1" ht="56.25">
      <c r="A131" s="23" t="s">
        <v>140</v>
      </c>
      <c r="B131" s="24" t="s">
        <v>139</v>
      </c>
      <c r="C131" s="7"/>
      <c r="D131" s="18">
        <f>SUM(D132:D133)</f>
        <v>305300</v>
      </c>
    </row>
    <row r="132" spans="1:4" ht="157.5" customHeight="1">
      <c r="A132" s="25" t="s">
        <v>441</v>
      </c>
      <c r="B132" s="16" t="s">
        <v>530</v>
      </c>
      <c r="C132" s="5">
        <v>600</v>
      </c>
      <c r="D132" s="19">
        <f>305300</f>
        <v>305300</v>
      </c>
    </row>
    <row r="133" spans="1:4" ht="95.25" hidden="1" customHeight="1">
      <c r="A133" s="25" t="s">
        <v>142</v>
      </c>
      <c r="B133" s="16" t="s">
        <v>141</v>
      </c>
      <c r="C133" s="5"/>
      <c r="D133" s="19"/>
    </row>
    <row r="134" spans="1:4" s="13" customFormat="1" ht="37.5">
      <c r="A134" s="21" t="s">
        <v>144</v>
      </c>
      <c r="B134" s="22" t="s">
        <v>143</v>
      </c>
      <c r="C134" s="12"/>
      <c r="D134" s="17">
        <f>D135</f>
        <v>220000</v>
      </c>
    </row>
    <row r="135" spans="1:4" s="4" customFormat="1" ht="37.5">
      <c r="A135" s="23" t="s">
        <v>146</v>
      </c>
      <c r="B135" s="24" t="s">
        <v>145</v>
      </c>
      <c r="C135" s="7"/>
      <c r="D135" s="18">
        <f>SUM(D136:D137)</f>
        <v>220000</v>
      </c>
    </row>
    <row r="136" spans="1:4" ht="117" customHeight="1">
      <c r="A136" s="25" t="s">
        <v>395</v>
      </c>
      <c r="B136" s="16" t="s">
        <v>147</v>
      </c>
      <c r="C136" s="5">
        <v>200</v>
      </c>
      <c r="D136" s="19">
        <f>160000</f>
        <v>160000</v>
      </c>
    </row>
    <row r="137" spans="1:4" ht="78" customHeight="1">
      <c r="A137" s="25" t="s">
        <v>396</v>
      </c>
      <c r="B137" s="16" t="s">
        <v>148</v>
      </c>
      <c r="C137" s="5">
        <v>200</v>
      </c>
      <c r="D137" s="19">
        <f>60000</f>
        <v>60000</v>
      </c>
    </row>
    <row r="138" spans="1:4" s="13" customFormat="1" ht="37.5">
      <c r="A138" s="21" t="s">
        <v>150</v>
      </c>
      <c r="B138" s="22" t="s">
        <v>149</v>
      </c>
      <c r="C138" s="12"/>
      <c r="D138" s="17">
        <f>D139</f>
        <v>50000</v>
      </c>
    </row>
    <row r="139" spans="1:4" s="4" customFormat="1" ht="40.5" customHeight="1">
      <c r="A139" s="23" t="s">
        <v>152</v>
      </c>
      <c r="B139" s="24" t="s">
        <v>151</v>
      </c>
      <c r="C139" s="7"/>
      <c r="D139" s="18">
        <f>D140</f>
        <v>50000</v>
      </c>
    </row>
    <row r="140" spans="1:4" ht="59.25" customHeight="1">
      <c r="A140" s="25" t="s">
        <v>458</v>
      </c>
      <c r="B140" s="16" t="s">
        <v>153</v>
      </c>
      <c r="C140" s="5">
        <v>200</v>
      </c>
      <c r="D140" s="19">
        <f>50000</f>
        <v>50000</v>
      </c>
    </row>
    <row r="141" spans="1:4" s="13" customFormat="1" ht="77.25" customHeight="1">
      <c r="A141" s="21" t="s">
        <v>155</v>
      </c>
      <c r="B141" s="22" t="s">
        <v>154</v>
      </c>
      <c r="C141" s="12"/>
      <c r="D141" s="17">
        <f>D142</f>
        <v>50000</v>
      </c>
    </row>
    <row r="142" spans="1:4" s="4" customFormat="1" ht="56.25">
      <c r="A142" s="23" t="s">
        <v>157</v>
      </c>
      <c r="B142" s="24" t="s">
        <v>156</v>
      </c>
      <c r="C142" s="7"/>
      <c r="D142" s="18">
        <f>D143</f>
        <v>50000</v>
      </c>
    </row>
    <row r="143" spans="1:4" ht="56.25">
      <c r="A143" s="25" t="s">
        <v>397</v>
      </c>
      <c r="B143" s="16" t="s">
        <v>158</v>
      </c>
      <c r="C143" s="5">
        <v>200</v>
      </c>
      <c r="D143" s="19">
        <f>50000</f>
        <v>50000</v>
      </c>
    </row>
    <row r="144" spans="1:4" s="13" customFormat="1" ht="57" customHeight="1">
      <c r="A144" s="21" t="s">
        <v>160</v>
      </c>
      <c r="B144" s="22" t="s">
        <v>159</v>
      </c>
      <c r="C144" s="12"/>
      <c r="D144" s="17">
        <f>D145</f>
        <v>340000</v>
      </c>
    </row>
    <row r="145" spans="1:4" s="4" customFormat="1" ht="37.5">
      <c r="A145" s="23" t="s">
        <v>162</v>
      </c>
      <c r="B145" s="24" t="s">
        <v>161</v>
      </c>
      <c r="C145" s="7"/>
      <c r="D145" s="18">
        <f>SUM(D146:D147)</f>
        <v>340000</v>
      </c>
    </row>
    <row r="146" spans="1:4" ht="56.25">
      <c r="A146" s="25" t="s">
        <v>398</v>
      </c>
      <c r="B146" s="16" t="s">
        <v>163</v>
      </c>
      <c r="C146" s="5">
        <v>200</v>
      </c>
      <c r="D146" s="19">
        <v>320000</v>
      </c>
    </row>
    <row r="147" spans="1:4" ht="59.25" customHeight="1">
      <c r="A147" s="25" t="s">
        <v>531</v>
      </c>
      <c r="B147" s="16" t="s">
        <v>509</v>
      </c>
      <c r="C147" s="5">
        <v>200</v>
      </c>
      <c r="D147" s="19">
        <v>20000</v>
      </c>
    </row>
    <row r="148" spans="1:4" s="13" customFormat="1" ht="78" customHeight="1">
      <c r="A148" s="21" t="s">
        <v>165</v>
      </c>
      <c r="B148" s="22" t="s">
        <v>164</v>
      </c>
      <c r="C148" s="12"/>
      <c r="D148" s="17">
        <f>D149</f>
        <v>50000</v>
      </c>
    </row>
    <row r="149" spans="1:4" s="4" customFormat="1" ht="37.5">
      <c r="A149" s="23" t="s">
        <v>167</v>
      </c>
      <c r="B149" s="24" t="s">
        <v>166</v>
      </c>
      <c r="C149" s="7"/>
      <c r="D149" s="18">
        <f>D150</f>
        <v>50000</v>
      </c>
    </row>
    <row r="150" spans="1:4" ht="100.5" customHeight="1">
      <c r="A150" s="25" t="s">
        <v>513</v>
      </c>
      <c r="B150" s="16" t="s">
        <v>168</v>
      </c>
      <c r="C150" s="5">
        <v>200</v>
      </c>
      <c r="D150" s="19">
        <f>50000</f>
        <v>50000</v>
      </c>
    </row>
    <row r="151" spans="1:4" s="13" customFormat="1" ht="40.5" customHeight="1">
      <c r="A151" s="26" t="s">
        <v>330</v>
      </c>
      <c r="B151" s="22" t="s">
        <v>328</v>
      </c>
      <c r="C151" s="12"/>
      <c r="D151" s="17">
        <f>D152</f>
        <v>10000</v>
      </c>
    </row>
    <row r="152" spans="1:4" s="4" customFormat="1" ht="37.5">
      <c r="A152" s="27" t="s">
        <v>331</v>
      </c>
      <c r="B152" s="24" t="s">
        <v>329</v>
      </c>
      <c r="C152" s="7"/>
      <c r="D152" s="18">
        <f>SUM(D153:D155)</f>
        <v>10000</v>
      </c>
    </row>
    <row r="153" spans="1:4" s="4" customFormat="1" ht="56.25">
      <c r="A153" s="28" t="s">
        <v>518</v>
      </c>
      <c r="B153" s="16" t="s">
        <v>510</v>
      </c>
      <c r="C153" s="5">
        <v>200</v>
      </c>
      <c r="D153" s="19">
        <v>4000</v>
      </c>
    </row>
    <row r="154" spans="1:4" s="4" customFormat="1" ht="56.25">
      <c r="A154" s="28" t="s">
        <v>519</v>
      </c>
      <c r="B154" s="16" t="s">
        <v>511</v>
      </c>
      <c r="C154" s="5">
        <v>200</v>
      </c>
      <c r="D154" s="19">
        <v>3000</v>
      </c>
    </row>
    <row r="155" spans="1:4" ht="70.5" customHeight="1">
      <c r="A155" s="43" t="s">
        <v>520</v>
      </c>
      <c r="B155" s="16" t="s">
        <v>512</v>
      </c>
      <c r="C155" s="5">
        <v>200</v>
      </c>
      <c r="D155" s="19">
        <v>3000</v>
      </c>
    </row>
    <row r="156" spans="1:4" s="13" customFormat="1" ht="56.25">
      <c r="A156" s="29" t="s">
        <v>333</v>
      </c>
      <c r="B156" s="22" t="s">
        <v>332</v>
      </c>
      <c r="C156" s="12"/>
      <c r="D156" s="17">
        <f>D157</f>
        <v>10000</v>
      </c>
    </row>
    <row r="157" spans="1:4" s="4" customFormat="1" ht="37.5">
      <c r="A157" s="27" t="s">
        <v>335</v>
      </c>
      <c r="B157" s="24" t="s">
        <v>334</v>
      </c>
      <c r="C157" s="7"/>
      <c r="D157" s="18">
        <f>SUM(D158:D159)</f>
        <v>10000</v>
      </c>
    </row>
    <row r="158" spans="1:4" s="4" customFormat="1" ht="75">
      <c r="A158" s="45" t="s">
        <v>521</v>
      </c>
      <c r="B158" s="16" t="s">
        <v>516</v>
      </c>
      <c r="C158" s="5">
        <v>200</v>
      </c>
      <c r="D158" s="19">
        <v>5000</v>
      </c>
    </row>
    <row r="159" spans="1:4" ht="64.5" customHeight="1">
      <c r="A159" s="46" t="s">
        <v>522</v>
      </c>
      <c r="B159" s="16" t="s">
        <v>517</v>
      </c>
      <c r="C159" s="44">
        <v>200</v>
      </c>
      <c r="D159" s="19">
        <v>5000</v>
      </c>
    </row>
    <row r="160" spans="1:4" s="13" customFormat="1" ht="97.5" customHeight="1">
      <c r="A160" s="21" t="s">
        <v>170</v>
      </c>
      <c r="B160" s="22" t="s">
        <v>169</v>
      </c>
      <c r="C160" s="12"/>
      <c r="D160" s="17">
        <f>D161+D166+D171+D175+D179+D184+D189</f>
        <v>2801626.04</v>
      </c>
    </row>
    <row r="161" spans="1:4" s="13" customFormat="1" ht="43.5" customHeight="1">
      <c r="A161" s="21" t="s">
        <v>172</v>
      </c>
      <c r="B161" s="22" t="s">
        <v>171</v>
      </c>
      <c r="C161" s="12"/>
      <c r="D161" s="17">
        <f>D162</f>
        <v>1193026.04</v>
      </c>
    </row>
    <row r="162" spans="1:4" s="4" customFormat="1" ht="40.5" customHeight="1">
      <c r="A162" s="23" t="s">
        <v>174</v>
      </c>
      <c r="B162" s="24" t="s">
        <v>173</v>
      </c>
      <c r="C162" s="7"/>
      <c r="D162" s="18">
        <f>SUM(D163:D165)</f>
        <v>1193026.04</v>
      </c>
    </row>
    <row r="163" spans="1:4" ht="116.25" customHeight="1">
      <c r="A163" s="25" t="s">
        <v>369</v>
      </c>
      <c r="B163" s="16" t="s">
        <v>175</v>
      </c>
      <c r="C163" s="5">
        <v>100</v>
      </c>
      <c r="D163" s="19">
        <f>1009106.04</f>
        <v>1009106.04</v>
      </c>
    </row>
    <row r="164" spans="1:4" ht="61.5" customHeight="1">
      <c r="A164" s="25" t="s">
        <v>399</v>
      </c>
      <c r="B164" s="16" t="s">
        <v>175</v>
      </c>
      <c r="C164" s="5">
        <v>200</v>
      </c>
      <c r="D164" s="19">
        <f>182420</f>
        <v>182420</v>
      </c>
    </row>
    <row r="165" spans="1:4" ht="56.25">
      <c r="A165" s="25" t="s">
        <v>464</v>
      </c>
      <c r="B165" s="16" t="s">
        <v>175</v>
      </c>
      <c r="C165" s="5">
        <v>800</v>
      </c>
      <c r="D165" s="19">
        <f>1500</f>
        <v>1500</v>
      </c>
    </row>
    <row r="166" spans="1:4" s="13" customFormat="1" ht="37.5">
      <c r="A166" s="21" t="s">
        <v>177</v>
      </c>
      <c r="B166" s="22" t="s">
        <v>176</v>
      </c>
      <c r="C166" s="12"/>
      <c r="D166" s="17">
        <f>D167</f>
        <v>137900</v>
      </c>
    </row>
    <row r="167" spans="1:4" s="4" customFormat="1" ht="42" customHeight="1">
      <c r="A167" s="23" t="s">
        <v>179</v>
      </c>
      <c r="B167" s="24" t="s">
        <v>178</v>
      </c>
      <c r="C167" s="7"/>
      <c r="D167" s="18">
        <f>SUM(D168:D170)</f>
        <v>137900</v>
      </c>
    </row>
    <row r="168" spans="1:4" ht="78" customHeight="1">
      <c r="A168" s="25" t="s">
        <v>400</v>
      </c>
      <c r="B168" s="16" t="s">
        <v>180</v>
      </c>
      <c r="C168" s="5">
        <v>200</v>
      </c>
      <c r="D168" s="19">
        <f>18800</f>
        <v>18800</v>
      </c>
    </row>
    <row r="169" spans="1:4" ht="98.25" customHeight="1">
      <c r="A169" s="25" t="s">
        <v>401</v>
      </c>
      <c r="B169" s="16" t="s">
        <v>181</v>
      </c>
      <c r="C169" s="5">
        <v>200</v>
      </c>
      <c r="D169" s="19">
        <f>4300</f>
        <v>4300</v>
      </c>
    </row>
    <row r="170" spans="1:4" ht="79.5" customHeight="1">
      <c r="A170" s="25" t="s">
        <v>402</v>
      </c>
      <c r="B170" s="16" t="s">
        <v>182</v>
      </c>
      <c r="C170" s="5">
        <v>200</v>
      </c>
      <c r="D170" s="19">
        <f>114800</f>
        <v>114800</v>
      </c>
    </row>
    <row r="171" spans="1:4" s="13" customFormat="1">
      <c r="A171" s="21" t="s">
        <v>184</v>
      </c>
      <c r="B171" s="22" t="s">
        <v>183</v>
      </c>
      <c r="C171" s="12"/>
      <c r="D171" s="17">
        <f>D172</f>
        <v>20000</v>
      </c>
    </row>
    <row r="172" spans="1:4" s="4" customFormat="1" ht="37.5">
      <c r="A172" s="23" t="s">
        <v>186</v>
      </c>
      <c r="B172" s="24" t="s">
        <v>185</v>
      </c>
      <c r="C172" s="7"/>
      <c r="D172" s="18">
        <f>SUM(D173:D174)</f>
        <v>20000</v>
      </c>
    </row>
    <row r="173" spans="1:4" ht="56.25">
      <c r="A173" s="25" t="s">
        <v>403</v>
      </c>
      <c r="B173" s="16" t="s">
        <v>187</v>
      </c>
      <c r="C173" s="5">
        <v>200</v>
      </c>
      <c r="D173" s="19">
        <f>10000</f>
        <v>10000</v>
      </c>
    </row>
    <row r="174" spans="1:4" ht="56.25">
      <c r="A174" s="25" t="s">
        <v>404</v>
      </c>
      <c r="B174" s="16" t="s">
        <v>188</v>
      </c>
      <c r="C174" s="5">
        <v>200</v>
      </c>
      <c r="D174" s="19">
        <f>10000</f>
        <v>10000</v>
      </c>
    </row>
    <row r="175" spans="1:4" s="13" customFormat="1" ht="42" customHeight="1">
      <c r="A175" s="21" t="s">
        <v>190</v>
      </c>
      <c r="B175" s="22" t="s">
        <v>189</v>
      </c>
      <c r="C175" s="12"/>
      <c r="D175" s="17">
        <f>D176</f>
        <v>381000</v>
      </c>
    </row>
    <row r="176" spans="1:4" s="4" customFormat="1" ht="56.25">
      <c r="A176" s="23" t="s">
        <v>192</v>
      </c>
      <c r="B176" s="24" t="s">
        <v>191</v>
      </c>
      <c r="C176" s="7"/>
      <c r="D176" s="18">
        <f>SUM(D177:D178)</f>
        <v>381000</v>
      </c>
    </row>
    <row r="177" spans="1:4" ht="62.25" customHeight="1">
      <c r="A177" s="25" t="s">
        <v>405</v>
      </c>
      <c r="B177" s="16" t="s">
        <v>193</v>
      </c>
      <c r="C177" s="5">
        <v>200</v>
      </c>
      <c r="D177" s="19">
        <f>190300</f>
        <v>190300</v>
      </c>
    </row>
    <row r="178" spans="1:4" ht="79.5" customHeight="1">
      <c r="A178" s="25" t="s">
        <v>442</v>
      </c>
      <c r="B178" s="16" t="s">
        <v>193</v>
      </c>
      <c r="C178" s="5">
        <v>600</v>
      </c>
      <c r="D178" s="19">
        <f>190700</f>
        <v>190700</v>
      </c>
    </row>
    <row r="179" spans="1:4" s="13" customFormat="1" ht="37.5">
      <c r="A179" s="21" t="s">
        <v>195</v>
      </c>
      <c r="B179" s="22" t="s">
        <v>194</v>
      </c>
      <c r="C179" s="12"/>
      <c r="D179" s="17">
        <f>D180</f>
        <v>145000</v>
      </c>
    </row>
    <row r="180" spans="1:4" s="4" customFormat="1" ht="37.5">
      <c r="A180" s="23" t="s">
        <v>197</v>
      </c>
      <c r="B180" s="24" t="s">
        <v>196</v>
      </c>
      <c r="C180" s="7"/>
      <c r="D180" s="18">
        <f>SUM(D181:D183)</f>
        <v>145000</v>
      </c>
    </row>
    <row r="181" spans="1:4" ht="57.75" customHeight="1">
      <c r="A181" s="25" t="s">
        <v>406</v>
      </c>
      <c r="B181" s="16" t="s">
        <v>198</v>
      </c>
      <c r="C181" s="5">
        <v>200</v>
      </c>
      <c r="D181" s="19">
        <f>50000+51000</f>
        <v>101000</v>
      </c>
    </row>
    <row r="182" spans="1:4" ht="60.75" hidden="1" customHeight="1">
      <c r="A182" s="25" t="s">
        <v>443</v>
      </c>
      <c r="B182" s="16" t="s">
        <v>198</v>
      </c>
      <c r="C182" s="5">
        <v>600</v>
      </c>
      <c r="D182" s="19"/>
    </row>
    <row r="183" spans="1:4" ht="99" customHeight="1">
      <c r="A183" s="25" t="s">
        <v>444</v>
      </c>
      <c r="B183" s="16" t="s">
        <v>199</v>
      </c>
      <c r="C183" s="5">
        <v>600</v>
      </c>
      <c r="D183" s="19">
        <f>44000</f>
        <v>44000</v>
      </c>
    </row>
    <row r="184" spans="1:4" s="13" customFormat="1" ht="37.5">
      <c r="A184" s="21" t="s">
        <v>201</v>
      </c>
      <c r="B184" s="22" t="s">
        <v>200</v>
      </c>
      <c r="C184" s="12"/>
      <c r="D184" s="17">
        <f>D185</f>
        <v>774700</v>
      </c>
    </row>
    <row r="185" spans="1:4" s="4" customFormat="1" ht="37.5">
      <c r="A185" s="23" t="s">
        <v>203</v>
      </c>
      <c r="B185" s="24" t="s">
        <v>202</v>
      </c>
      <c r="C185" s="7"/>
      <c r="D185" s="18">
        <f>SUM(D186:D188)</f>
        <v>774700</v>
      </c>
    </row>
    <row r="186" spans="1:4" ht="66" customHeight="1">
      <c r="A186" s="25" t="s">
        <v>407</v>
      </c>
      <c r="B186" s="16" t="s">
        <v>204</v>
      </c>
      <c r="C186" s="5">
        <v>200</v>
      </c>
      <c r="D186" s="19">
        <f>20000</f>
        <v>20000</v>
      </c>
    </row>
    <row r="187" spans="1:4" ht="80.25" customHeight="1">
      <c r="A187" s="25" t="s">
        <v>408</v>
      </c>
      <c r="B187" s="16" t="s">
        <v>205</v>
      </c>
      <c r="C187" s="5">
        <v>200</v>
      </c>
      <c r="D187" s="19">
        <f>70000+684700</f>
        <v>754700</v>
      </c>
    </row>
    <row r="188" spans="1:4" ht="0.75" hidden="1" customHeight="1">
      <c r="A188" s="25" t="s">
        <v>445</v>
      </c>
      <c r="B188" s="16" t="s">
        <v>205</v>
      </c>
      <c r="C188" s="5">
        <v>600</v>
      </c>
      <c r="D188" s="19"/>
    </row>
    <row r="189" spans="1:4" s="13" customFormat="1" ht="56.25">
      <c r="A189" s="21" t="s">
        <v>207</v>
      </c>
      <c r="B189" s="22" t="s">
        <v>206</v>
      </c>
      <c r="C189" s="12"/>
      <c r="D189" s="17">
        <f>D190</f>
        <v>150000</v>
      </c>
    </row>
    <row r="190" spans="1:4" s="4" customFormat="1" ht="56.25">
      <c r="A190" s="23" t="s">
        <v>209</v>
      </c>
      <c r="B190" s="24" t="s">
        <v>208</v>
      </c>
      <c r="C190" s="7"/>
      <c r="D190" s="18">
        <f>D191</f>
        <v>150000</v>
      </c>
    </row>
    <row r="191" spans="1:4" ht="114.75" customHeight="1">
      <c r="A191" s="25" t="s">
        <v>514</v>
      </c>
      <c r="B191" s="16" t="s">
        <v>210</v>
      </c>
      <c r="C191" s="5">
        <v>600</v>
      </c>
      <c r="D191" s="19">
        <f>150000</f>
        <v>150000</v>
      </c>
    </row>
    <row r="192" spans="1:4" s="13" customFormat="1" ht="56.25">
      <c r="A192" s="21" t="s">
        <v>212</v>
      </c>
      <c r="B192" s="22" t="s">
        <v>211</v>
      </c>
      <c r="C192" s="12"/>
      <c r="D192" s="17">
        <f>D193+D203+D207</f>
        <v>723600</v>
      </c>
    </row>
    <row r="193" spans="1:4" s="13" customFormat="1" ht="37.5">
      <c r="A193" s="21" t="s">
        <v>214</v>
      </c>
      <c r="B193" s="22" t="s">
        <v>213</v>
      </c>
      <c r="C193" s="12"/>
      <c r="D193" s="17">
        <f>D194+D199+D201</f>
        <v>145000</v>
      </c>
    </row>
    <row r="194" spans="1:4" s="4" customFormat="1" ht="37.5">
      <c r="A194" s="23" t="s">
        <v>216</v>
      </c>
      <c r="B194" s="24" t="s">
        <v>215</v>
      </c>
      <c r="C194" s="7"/>
      <c r="D194" s="18">
        <f>SUM(D195:D198)</f>
        <v>135000</v>
      </c>
    </row>
    <row r="195" spans="1:4" ht="135" customHeight="1">
      <c r="A195" s="25" t="s">
        <v>465</v>
      </c>
      <c r="B195" s="16" t="s">
        <v>217</v>
      </c>
      <c r="C195" s="5">
        <v>800</v>
      </c>
      <c r="D195" s="19">
        <f>20000</f>
        <v>20000</v>
      </c>
    </row>
    <row r="196" spans="1:4" ht="102" customHeight="1">
      <c r="A196" s="25" t="s">
        <v>466</v>
      </c>
      <c r="B196" s="16" t="s">
        <v>218</v>
      </c>
      <c r="C196" s="5">
        <v>800</v>
      </c>
      <c r="D196" s="19">
        <f>50000-5000</f>
        <v>45000</v>
      </c>
    </row>
    <row r="197" spans="1:4" ht="117" customHeight="1">
      <c r="A197" s="25" t="s">
        <v>467</v>
      </c>
      <c r="B197" s="16" t="s">
        <v>219</v>
      </c>
      <c r="C197" s="5">
        <v>800</v>
      </c>
      <c r="D197" s="19">
        <f>30000-5000</f>
        <v>25000</v>
      </c>
    </row>
    <row r="198" spans="1:4" ht="98.25" customHeight="1">
      <c r="A198" s="25" t="s">
        <v>468</v>
      </c>
      <c r="B198" s="16" t="s">
        <v>220</v>
      </c>
      <c r="C198" s="5">
        <v>800</v>
      </c>
      <c r="D198" s="19">
        <f>45000</f>
        <v>45000</v>
      </c>
    </row>
    <row r="199" spans="1:4" s="4" customFormat="1" ht="37.5">
      <c r="A199" s="27" t="s">
        <v>222</v>
      </c>
      <c r="B199" s="24" t="s">
        <v>221</v>
      </c>
      <c r="C199" s="7"/>
      <c r="D199" s="18">
        <f>D200</f>
        <v>5000</v>
      </c>
    </row>
    <row r="200" spans="1:4" ht="56.25">
      <c r="A200" s="25" t="s">
        <v>523</v>
      </c>
      <c r="B200" s="16" t="s">
        <v>223</v>
      </c>
      <c r="C200" s="5">
        <v>800</v>
      </c>
      <c r="D200" s="19">
        <v>5000</v>
      </c>
    </row>
    <row r="201" spans="1:4" s="4" customFormat="1" ht="37.5">
      <c r="A201" s="23" t="s">
        <v>225</v>
      </c>
      <c r="B201" s="24" t="s">
        <v>224</v>
      </c>
      <c r="C201" s="7"/>
      <c r="D201" s="18">
        <f>D202</f>
        <v>5000</v>
      </c>
    </row>
    <row r="202" spans="1:4" ht="56.25">
      <c r="A202" s="25" t="s">
        <v>524</v>
      </c>
      <c r="B202" s="16" t="s">
        <v>226</v>
      </c>
      <c r="C202" s="5">
        <v>800</v>
      </c>
      <c r="D202" s="19">
        <v>5000</v>
      </c>
    </row>
    <row r="203" spans="1:4" s="13" customFormat="1" ht="60" customHeight="1">
      <c r="A203" s="21" t="s">
        <v>228</v>
      </c>
      <c r="B203" s="22" t="s">
        <v>227</v>
      </c>
      <c r="C203" s="12"/>
      <c r="D203" s="17">
        <f>D204</f>
        <v>250000</v>
      </c>
    </row>
    <row r="204" spans="1:4" s="4" customFormat="1" ht="37.5">
      <c r="A204" s="23" t="s">
        <v>230</v>
      </c>
      <c r="B204" s="24" t="s">
        <v>229</v>
      </c>
      <c r="C204" s="7"/>
      <c r="D204" s="18">
        <f>SUM(D205:D206)</f>
        <v>250000</v>
      </c>
    </row>
    <row r="205" spans="1:4" ht="78" customHeight="1">
      <c r="A205" s="25" t="s">
        <v>409</v>
      </c>
      <c r="B205" s="16" t="s">
        <v>231</v>
      </c>
      <c r="C205" s="5">
        <v>200</v>
      </c>
      <c r="D205" s="19">
        <v>150000</v>
      </c>
    </row>
    <row r="206" spans="1:4" ht="139.5" customHeight="1">
      <c r="A206" s="25" t="s">
        <v>483</v>
      </c>
      <c r="B206" s="16" t="s">
        <v>355</v>
      </c>
      <c r="C206" s="5">
        <v>200</v>
      </c>
      <c r="D206" s="19">
        <v>100000</v>
      </c>
    </row>
    <row r="207" spans="1:4" s="13" customFormat="1" ht="76.5" customHeight="1">
      <c r="A207" s="21" t="s">
        <v>233</v>
      </c>
      <c r="B207" s="22" t="s">
        <v>232</v>
      </c>
      <c r="C207" s="12"/>
      <c r="D207" s="17">
        <f>D208</f>
        <v>328600</v>
      </c>
    </row>
    <row r="208" spans="1:4" s="4" customFormat="1" ht="37.5">
      <c r="A208" s="23" t="s">
        <v>235</v>
      </c>
      <c r="B208" s="24" t="s">
        <v>234</v>
      </c>
      <c r="C208" s="7"/>
      <c r="D208" s="18">
        <f>SUM(D209:D211)</f>
        <v>328600</v>
      </c>
    </row>
    <row r="209" spans="1:4" ht="43.5" customHeight="1">
      <c r="A209" s="25" t="s">
        <v>410</v>
      </c>
      <c r="B209" s="16" t="s">
        <v>236</v>
      </c>
      <c r="C209" s="5">
        <v>200</v>
      </c>
      <c r="D209" s="19">
        <v>50000</v>
      </c>
    </row>
    <row r="210" spans="1:4" ht="99.75" customHeight="1">
      <c r="A210" s="25" t="s">
        <v>484</v>
      </c>
      <c r="B210" s="16" t="s">
        <v>356</v>
      </c>
      <c r="C210" s="5">
        <v>200</v>
      </c>
      <c r="D210" s="19">
        <v>228600</v>
      </c>
    </row>
    <row r="211" spans="1:4" ht="93.75">
      <c r="A211" s="25" t="s">
        <v>485</v>
      </c>
      <c r="B211" s="16" t="s">
        <v>357</v>
      </c>
      <c r="C211" s="5">
        <v>200</v>
      </c>
      <c r="D211" s="19">
        <v>50000</v>
      </c>
    </row>
    <row r="212" spans="1:4" ht="75">
      <c r="A212" s="21" t="s">
        <v>238</v>
      </c>
      <c r="B212" s="22" t="s">
        <v>237</v>
      </c>
      <c r="C212" s="12"/>
      <c r="D212" s="17">
        <f>D213</f>
        <v>280000</v>
      </c>
    </row>
    <row r="213" spans="1:4" s="13" customFormat="1" ht="56.25">
      <c r="A213" s="21" t="s">
        <v>240</v>
      </c>
      <c r="B213" s="22" t="s">
        <v>239</v>
      </c>
      <c r="C213" s="12"/>
      <c r="D213" s="17">
        <f>D214</f>
        <v>280000</v>
      </c>
    </row>
    <row r="214" spans="1:4" s="13" customFormat="1" ht="56.25">
      <c r="A214" s="23" t="s">
        <v>242</v>
      </c>
      <c r="B214" s="24" t="s">
        <v>241</v>
      </c>
      <c r="C214" s="7"/>
      <c r="D214" s="18">
        <f>SUM(D215:D216)</f>
        <v>280000</v>
      </c>
    </row>
    <row r="215" spans="1:4" s="4" customFormat="1" ht="93.75">
      <c r="A215" s="25" t="s">
        <v>411</v>
      </c>
      <c r="B215" s="16" t="s">
        <v>243</v>
      </c>
      <c r="C215" s="5">
        <v>200</v>
      </c>
      <c r="D215" s="19">
        <v>140000</v>
      </c>
    </row>
    <row r="216" spans="1:4" s="4" customFormat="1" ht="112.5">
      <c r="A216" s="25" t="s">
        <v>525</v>
      </c>
      <c r="B216" s="16" t="s">
        <v>243</v>
      </c>
      <c r="C216" s="5">
        <v>600</v>
      </c>
      <c r="D216" s="19">
        <v>140000</v>
      </c>
    </row>
    <row r="217" spans="1:4" ht="61.5" customHeight="1">
      <c r="A217" s="21" t="s">
        <v>245</v>
      </c>
      <c r="B217" s="22" t="s">
        <v>244</v>
      </c>
      <c r="C217" s="12"/>
      <c r="D217" s="17">
        <f>D218+D228</f>
        <v>244800</v>
      </c>
    </row>
    <row r="218" spans="1:4" ht="75">
      <c r="A218" s="21" t="s">
        <v>247</v>
      </c>
      <c r="B218" s="22" t="s">
        <v>246</v>
      </c>
      <c r="C218" s="12"/>
      <c r="D218" s="17">
        <f>D219+D223</f>
        <v>90000</v>
      </c>
    </row>
    <row r="219" spans="1:4" ht="60" customHeight="1">
      <c r="A219" s="23" t="s">
        <v>249</v>
      </c>
      <c r="B219" s="24" t="s">
        <v>248</v>
      </c>
      <c r="C219" s="7"/>
      <c r="D219" s="18">
        <f>SUM(D220:D222)</f>
        <v>40000</v>
      </c>
    </row>
    <row r="220" spans="1:4" s="13" customFormat="1" ht="88.5" customHeight="1">
      <c r="A220" s="25" t="s">
        <v>412</v>
      </c>
      <c r="B220" s="16" t="s">
        <v>250</v>
      </c>
      <c r="C220" s="5">
        <v>200</v>
      </c>
      <c r="D220" s="19">
        <f>10000</f>
        <v>10000</v>
      </c>
    </row>
    <row r="221" spans="1:4" s="13" customFormat="1" ht="93.75">
      <c r="A221" s="25" t="s">
        <v>446</v>
      </c>
      <c r="B221" s="16" t="s">
        <v>251</v>
      </c>
      <c r="C221" s="5">
        <v>600</v>
      </c>
      <c r="D221" s="19">
        <f>10000</f>
        <v>10000</v>
      </c>
    </row>
    <row r="222" spans="1:4" s="4" customFormat="1" ht="75">
      <c r="A222" s="25" t="s">
        <v>413</v>
      </c>
      <c r="B222" s="16" t="s">
        <v>252</v>
      </c>
      <c r="C222" s="5">
        <v>200</v>
      </c>
      <c r="D222" s="19">
        <f>20000</f>
        <v>20000</v>
      </c>
    </row>
    <row r="223" spans="1:4" ht="81" customHeight="1">
      <c r="A223" s="23" t="s">
        <v>254</v>
      </c>
      <c r="B223" s="24" t="s">
        <v>253</v>
      </c>
      <c r="C223" s="7"/>
      <c r="D223" s="18">
        <f>SUM(D224:D227)</f>
        <v>50000</v>
      </c>
    </row>
    <row r="224" spans="1:4" ht="79.5" customHeight="1">
      <c r="A224" s="25" t="s">
        <v>447</v>
      </c>
      <c r="B224" s="16" t="s">
        <v>255</v>
      </c>
      <c r="C224" s="5">
        <v>600</v>
      </c>
      <c r="D224" s="19">
        <f>20000</f>
        <v>20000</v>
      </c>
    </row>
    <row r="225" spans="1:4" ht="60" customHeight="1">
      <c r="A225" s="25" t="s">
        <v>414</v>
      </c>
      <c r="B225" s="16" t="s">
        <v>256</v>
      </c>
      <c r="C225" s="5">
        <v>200</v>
      </c>
      <c r="D225" s="19">
        <f>10000</f>
        <v>10000</v>
      </c>
    </row>
    <row r="226" spans="1:4" s="4" customFormat="1" ht="81.75" customHeight="1">
      <c r="A226" s="25" t="s">
        <v>448</v>
      </c>
      <c r="B226" s="16" t="s">
        <v>257</v>
      </c>
      <c r="C226" s="5">
        <v>600</v>
      </c>
      <c r="D226" s="19">
        <f>10000</f>
        <v>10000</v>
      </c>
    </row>
    <row r="227" spans="1:4" ht="99" customHeight="1">
      <c r="A227" s="25" t="s">
        <v>449</v>
      </c>
      <c r="B227" s="16" t="s">
        <v>258</v>
      </c>
      <c r="C227" s="5">
        <v>600</v>
      </c>
      <c r="D227" s="19">
        <f>10000</f>
        <v>10000</v>
      </c>
    </row>
    <row r="228" spans="1:4" ht="138.75" customHeight="1">
      <c r="A228" s="21" t="s">
        <v>260</v>
      </c>
      <c r="B228" s="22" t="s">
        <v>259</v>
      </c>
      <c r="C228" s="12"/>
      <c r="D228" s="17">
        <f>D229</f>
        <v>154800</v>
      </c>
    </row>
    <row r="229" spans="1:4" ht="63" customHeight="1">
      <c r="A229" s="23" t="s">
        <v>262</v>
      </c>
      <c r="B229" s="24" t="s">
        <v>261</v>
      </c>
      <c r="C229" s="7"/>
      <c r="D229" s="18">
        <f>D230</f>
        <v>154800</v>
      </c>
    </row>
    <row r="230" spans="1:4" ht="138" customHeight="1">
      <c r="A230" s="25" t="s">
        <v>450</v>
      </c>
      <c r="B230" s="16" t="s">
        <v>263</v>
      </c>
      <c r="C230" s="5">
        <v>600</v>
      </c>
      <c r="D230" s="19">
        <f>154800</f>
        <v>154800</v>
      </c>
    </row>
    <row r="231" spans="1:4" s="13" customFormat="1" ht="75">
      <c r="A231" s="21" t="s">
        <v>265</v>
      </c>
      <c r="B231" s="22" t="s">
        <v>264</v>
      </c>
      <c r="C231" s="12"/>
      <c r="D231" s="17">
        <f>D232+D250+D253</f>
        <v>40766215.900000006</v>
      </c>
    </row>
    <row r="232" spans="1:4" s="4" customFormat="1" ht="83.25" customHeight="1">
      <c r="A232" s="21" t="s">
        <v>267</v>
      </c>
      <c r="B232" s="22" t="s">
        <v>266</v>
      </c>
      <c r="C232" s="12"/>
      <c r="D232" s="17">
        <f>D233+D235+D240+D244+D248</f>
        <v>37997976.200000003</v>
      </c>
    </row>
    <row r="233" spans="1:4" ht="56.25">
      <c r="A233" s="23" t="s">
        <v>269</v>
      </c>
      <c r="B233" s="24" t="s">
        <v>268</v>
      </c>
      <c r="C233" s="7"/>
      <c r="D233" s="18">
        <f>D234</f>
        <v>1001805</v>
      </c>
    </row>
    <row r="234" spans="1:4" ht="119.25" customHeight="1">
      <c r="A234" s="25" t="s">
        <v>370</v>
      </c>
      <c r="B234" s="16" t="s">
        <v>270</v>
      </c>
      <c r="C234" s="5">
        <v>100</v>
      </c>
      <c r="D234" s="19">
        <v>1001805</v>
      </c>
    </row>
    <row r="235" spans="1:4" s="13" customFormat="1" ht="85.5" customHeight="1">
      <c r="A235" s="23" t="s">
        <v>272</v>
      </c>
      <c r="B235" s="24" t="s">
        <v>271</v>
      </c>
      <c r="C235" s="7"/>
      <c r="D235" s="18">
        <f>SUM(D236:D239)</f>
        <v>36497647.200000003</v>
      </c>
    </row>
    <row r="236" spans="1:4" s="4" customFormat="1" ht="168.75">
      <c r="A236" s="25" t="s">
        <v>475</v>
      </c>
      <c r="B236" s="16" t="s">
        <v>273</v>
      </c>
      <c r="C236" s="5">
        <v>100</v>
      </c>
      <c r="D236" s="19">
        <f>19782279.22+5259065.62+4531350.36+2211600</f>
        <v>31784295.199999999</v>
      </c>
    </row>
    <row r="237" spans="1:4" ht="105" customHeight="1">
      <c r="A237" s="25" t="s">
        <v>476</v>
      </c>
      <c r="B237" s="16" t="s">
        <v>273</v>
      </c>
      <c r="C237" s="5">
        <v>200</v>
      </c>
      <c r="D237" s="19">
        <f>1816110+597442+137900+1920600+50000</f>
        <v>4522052</v>
      </c>
    </row>
    <row r="238" spans="1:4" s="13" customFormat="1" ht="90" customHeight="1">
      <c r="A238" s="25" t="s">
        <v>477</v>
      </c>
      <c r="B238" s="16" t="s">
        <v>273</v>
      </c>
      <c r="C238" s="5">
        <v>800</v>
      </c>
      <c r="D238" s="19">
        <f>163100+16000+4200</f>
        <v>183300</v>
      </c>
    </row>
    <row r="239" spans="1:4" s="13" customFormat="1" ht="98.25" customHeight="1">
      <c r="A239" s="25" t="s">
        <v>415</v>
      </c>
      <c r="B239" s="16" t="s">
        <v>274</v>
      </c>
      <c r="C239" s="5">
        <v>200</v>
      </c>
      <c r="D239" s="19">
        <f>8000</f>
        <v>8000</v>
      </c>
    </row>
    <row r="240" spans="1:4" s="4" customFormat="1" ht="60" customHeight="1">
      <c r="A240" s="23" t="s">
        <v>276</v>
      </c>
      <c r="B240" s="24" t="s">
        <v>275</v>
      </c>
      <c r="C240" s="7"/>
      <c r="D240" s="18">
        <f>SUM(D241:D243)</f>
        <v>55500</v>
      </c>
    </row>
    <row r="241" spans="1:4" ht="118.5" customHeight="1">
      <c r="A241" s="25" t="s">
        <v>416</v>
      </c>
      <c r="B241" s="16" t="s">
        <v>277</v>
      </c>
      <c r="C241" s="5">
        <v>200</v>
      </c>
      <c r="D241" s="19">
        <f>8000</f>
        <v>8000</v>
      </c>
    </row>
    <row r="242" spans="1:4" s="4" customFormat="1" ht="117" customHeight="1">
      <c r="A242" s="30" t="s">
        <v>418</v>
      </c>
      <c r="B242" s="16" t="s">
        <v>354</v>
      </c>
      <c r="C242" s="5">
        <v>200</v>
      </c>
      <c r="D242" s="19">
        <f>30000+8000+8000</f>
        <v>46000</v>
      </c>
    </row>
    <row r="243" spans="1:4" ht="101.25" customHeight="1">
      <c r="A243" s="25" t="s">
        <v>417</v>
      </c>
      <c r="B243" s="16" t="s">
        <v>278</v>
      </c>
      <c r="C243" s="5">
        <v>200</v>
      </c>
      <c r="D243" s="19">
        <f>1500</f>
        <v>1500</v>
      </c>
    </row>
    <row r="244" spans="1:4" ht="64.5" customHeight="1">
      <c r="A244" s="23" t="s">
        <v>280</v>
      </c>
      <c r="B244" s="24" t="s">
        <v>279</v>
      </c>
      <c r="C244" s="7"/>
      <c r="D244" s="18">
        <f>SUM(D245:D247)</f>
        <v>423024</v>
      </c>
    </row>
    <row r="245" spans="1:4" ht="98.25" customHeight="1">
      <c r="A245" s="25" t="s">
        <v>486</v>
      </c>
      <c r="B245" s="16" t="s">
        <v>281</v>
      </c>
      <c r="C245" s="5">
        <v>200</v>
      </c>
      <c r="D245" s="19">
        <v>12044</v>
      </c>
    </row>
    <row r="246" spans="1:4" ht="175.5" customHeight="1">
      <c r="A246" s="25" t="s">
        <v>488</v>
      </c>
      <c r="B246" s="16" t="s">
        <v>282</v>
      </c>
      <c r="C246" s="5">
        <v>100</v>
      </c>
      <c r="D246" s="19">
        <v>346085</v>
      </c>
    </row>
    <row r="247" spans="1:4" ht="117" customHeight="1">
      <c r="A247" s="25" t="s">
        <v>487</v>
      </c>
      <c r="B247" s="16" t="s">
        <v>282</v>
      </c>
      <c r="C247" s="5">
        <v>200</v>
      </c>
      <c r="D247" s="19">
        <v>64895</v>
      </c>
    </row>
    <row r="248" spans="1:4" ht="68.25" customHeight="1">
      <c r="A248" s="35" t="s">
        <v>481</v>
      </c>
      <c r="B248" s="15" t="s">
        <v>480</v>
      </c>
      <c r="C248" s="7"/>
      <c r="D248" s="18">
        <f>SUM(D249)</f>
        <v>20000</v>
      </c>
    </row>
    <row r="249" spans="1:4" ht="131.25">
      <c r="A249" s="34" t="s">
        <v>489</v>
      </c>
      <c r="B249" s="36" t="s">
        <v>482</v>
      </c>
      <c r="C249" s="5">
        <v>200</v>
      </c>
      <c r="D249" s="19">
        <v>20000</v>
      </c>
    </row>
    <row r="250" spans="1:4" ht="65.25" customHeight="1">
      <c r="A250" s="21" t="s">
        <v>284</v>
      </c>
      <c r="B250" s="22" t="s">
        <v>283</v>
      </c>
      <c r="C250" s="12"/>
      <c r="D250" s="17">
        <f>D251</f>
        <v>2668689.7000000002</v>
      </c>
    </row>
    <row r="251" spans="1:4" ht="105.75" customHeight="1">
      <c r="A251" s="23" t="s">
        <v>286</v>
      </c>
      <c r="B251" s="24" t="s">
        <v>285</v>
      </c>
      <c r="C251" s="7"/>
      <c r="D251" s="18">
        <f>SUM(D252:D252)</f>
        <v>2668689.7000000002</v>
      </c>
    </row>
    <row r="252" spans="1:4" s="4" customFormat="1" ht="139.5" customHeight="1">
      <c r="A252" s="25" t="s">
        <v>451</v>
      </c>
      <c r="B252" s="16" t="s">
        <v>287</v>
      </c>
      <c r="C252" s="5">
        <v>600</v>
      </c>
      <c r="D252" s="19">
        <f>2668689.7</f>
        <v>2668689.7000000002</v>
      </c>
    </row>
    <row r="253" spans="1:4" ht="59.25" customHeight="1">
      <c r="A253" s="21" t="s">
        <v>289</v>
      </c>
      <c r="B253" s="22" t="s">
        <v>288</v>
      </c>
      <c r="C253" s="12"/>
      <c r="D253" s="17">
        <f>D254+D256</f>
        <v>99550</v>
      </c>
    </row>
    <row r="254" spans="1:4" s="4" customFormat="1" ht="43.5" customHeight="1">
      <c r="A254" s="23" t="s">
        <v>291</v>
      </c>
      <c r="B254" s="24" t="s">
        <v>290</v>
      </c>
      <c r="C254" s="7"/>
      <c r="D254" s="18">
        <f>D255</f>
        <v>9200</v>
      </c>
    </row>
    <row r="255" spans="1:4" ht="86.25" customHeight="1">
      <c r="A255" s="25" t="s">
        <v>419</v>
      </c>
      <c r="B255" s="16" t="s">
        <v>292</v>
      </c>
      <c r="C255" s="5">
        <v>200</v>
      </c>
      <c r="D255" s="19">
        <f>9200</f>
        <v>9200</v>
      </c>
    </row>
    <row r="256" spans="1:4" ht="61.5" customHeight="1">
      <c r="A256" s="6" t="s">
        <v>492</v>
      </c>
      <c r="B256" s="15" t="s">
        <v>491</v>
      </c>
      <c r="C256" s="5"/>
      <c r="D256" s="18">
        <f>D257</f>
        <v>90350</v>
      </c>
    </row>
    <row r="257" spans="1:4" ht="68.25" customHeight="1">
      <c r="A257" s="47" t="s">
        <v>493</v>
      </c>
      <c r="B257" s="36" t="s">
        <v>490</v>
      </c>
      <c r="C257" s="5">
        <v>200</v>
      </c>
      <c r="D257" s="19">
        <v>90350</v>
      </c>
    </row>
    <row r="258" spans="1:4" ht="76.5" customHeight="1">
      <c r="A258" s="21" t="s">
        <v>294</v>
      </c>
      <c r="B258" s="22" t="s">
        <v>293</v>
      </c>
      <c r="C258" s="12"/>
      <c r="D258" s="17">
        <f>D259+D263</f>
        <v>114400</v>
      </c>
    </row>
    <row r="259" spans="1:4" ht="67.5" customHeight="1">
      <c r="A259" s="21" t="s">
        <v>296</v>
      </c>
      <c r="B259" s="22" t="s">
        <v>295</v>
      </c>
      <c r="C259" s="12"/>
      <c r="D259" s="17">
        <f>D260</f>
        <v>89400</v>
      </c>
    </row>
    <row r="260" spans="1:4" ht="46.5" customHeight="1">
      <c r="A260" s="23" t="s">
        <v>298</v>
      </c>
      <c r="B260" s="24" t="s">
        <v>297</v>
      </c>
      <c r="C260" s="7"/>
      <c r="D260" s="18">
        <f>SUM(D261:D262)</f>
        <v>89400</v>
      </c>
    </row>
    <row r="261" spans="1:4" ht="116.25" customHeight="1">
      <c r="A261" s="25" t="s">
        <v>420</v>
      </c>
      <c r="B261" s="16" t="s">
        <v>299</v>
      </c>
      <c r="C261" s="5">
        <v>200</v>
      </c>
      <c r="D261" s="19">
        <f>24400</f>
        <v>24400</v>
      </c>
    </row>
    <row r="262" spans="1:4" ht="131.25">
      <c r="A262" s="25" t="s">
        <v>452</v>
      </c>
      <c r="B262" s="16" t="s">
        <v>299</v>
      </c>
      <c r="C262" s="5">
        <v>600</v>
      </c>
      <c r="D262" s="19">
        <f>65000</f>
        <v>65000</v>
      </c>
    </row>
    <row r="263" spans="1:4" s="4" customFormat="1" ht="45.75" customHeight="1">
      <c r="A263" s="21" t="s">
        <v>301</v>
      </c>
      <c r="B263" s="22" t="s">
        <v>300</v>
      </c>
      <c r="C263" s="12"/>
      <c r="D263" s="17">
        <f>D264</f>
        <v>25000</v>
      </c>
    </row>
    <row r="264" spans="1:4" ht="43.5" customHeight="1">
      <c r="A264" s="23" t="s">
        <v>303</v>
      </c>
      <c r="B264" s="24" t="s">
        <v>302</v>
      </c>
      <c r="C264" s="7"/>
      <c r="D264" s="18">
        <f>SUM(D265:D268)</f>
        <v>25000</v>
      </c>
    </row>
    <row r="265" spans="1:4" s="13" customFormat="1" ht="114" customHeight="1">
      <c r="A265" s="25" t="s">
        <v>421</v>
      </c>
      <c r="B265" s="16" t="s">
        <v>304</v>
      </c>
      <c r="C265" s="5">
        <v>200</v>
      </c>
      <c r="D265" s="19">
        <f>10000</f>
        <v>10000</v>
      </c>
    </row>
    <row r="266" spans="1:4" s="13" customFormat="1" ht="89.25" customHeight="1">
      <c r="A266" s="25" t="s">
        <v>422</v>
      </c>
      <c r="B266" s="16" t="s">
        <v>305</v>
      </c>
      <c r="C266" s="5">
        <v>200</v>
      </c>
      <c r="D266" s="19">
        <f>4000</f>
        <v>4000</v>
      </c>
    </row>
    <row r="267" spans="1:4" s="4" customFormat="1" ht="93.75">
      <c r="A267" s="25" t="s">
        <v>423</v>
      </c>
      <c r="B267" s="16" t="s">
        <v>306</v>
      </c>
      <c r="C267" s="5">
        <v>200</v>
      </c>
      <c r="D267" s="19">
        <f>5000</f>
        <v>5000</v>
      </c>
    </row>
    <row r="268" spans="1:4" ht="105.75" customHeight="1">
      <c r="A268" s="25" t="s">
        <v>424</v>
      </c>
      <c r="B268" s="16" t="s">
        <v>307</v>
      </c>
      <c r="C268" s="5">
        <v>200</v>
      </c>
      <c r="D268" s="19">
        <f>6000</f>
        <v>6000</v>
      </c>
    </row>
    <row r="269" spans="1:4" ht="83.25" customHeight="1">
      <c r="A269" s="21" t="s">
        <v>349</v>
      </c>
      <c r="B269" s="22" t="s">
        <v>308</v>
      </c>
      <c r="C269" s="12"/>
      <c r="D269" s="17">
        <f>SUM(D270:D280)</f>
        <v>5630447.2199999997</v>
      </c>
    </row>
    <row r="270" spans="1:4" s="13" customFormat="1" ht="120" customHeight="1">
      <c r="A270" s="25" t="s">
        <v>371</v>
      </c>
      <c r="B270" s="16" t="s">
        <v>309</v>
      </c>
      <c r="C270" s="5">
        <v>100</v>
      </c>
      <c r="D270" s="19">
        <f>1415873</f>
        <v>1415873</v>
      </c>
    </row>
    <row r="271" spans="1:4" s="4" customFormat="1" ht="75">
      <c r="A271" s="25" t="s">
        <v>425</v>
      </c>
      <c r="B271" s="16" t="s">
        <v>309</v>
      </c>
      <c r="C271" s="5">
        <v>200</v>
      </c>
      <c r="D271" s="19">
        <f>727800</f>
        <v>727800</v>
      </c>
    </row>
    <row r="272" spans="1:4" ht="62.25" customHeight="1">
      <c r="A272" s="25" t="s">
        <v>469</v>
      </c>
      <c r="B272" s="16" t="s">
        <v>309</v>
      </c>
      <c r="C272" s="5">
        <v>800</v>
      </c>
      <c r="D272" s="19">
        <f>8500</f>
        <v>8500</v>
      </c>
    </row>
    <row r="273" spans="1:4" ht="140.25" customHeight="1">
      <c r="A273" s="25" t="s">
        <v>372</v>
      </c>
      <c r="B273" s="16" t="s">
        <v>310</v>
      </c>
      <c r="C273" s="5">
        <v>100</v>
      </c>
      <c r="D273" s="19">
        <f>139900-3000</f>
        <v>136900</v>
      </c>
    </row>
    <row r="274" spans="1:4" ht="143.25" customHeight="1">
      <c r="A274" s="25" t="s">
        <v>373</v>
      </c>
      <c r="B274" s="16" t="s">
        <v>311</v>
      </c>
      <c r="C274" s="5">
        <v>100</v>
      </c>
      <c r="D274" s="19">
        <f>1411734.22</f>
        <v>1411734.22</v>
      </c>
    </row>
    <row r="275" spans="1:4" ht="83.25" customHeight="1">
      <c r="A275" s="25" t="s">
        <v>426</v>
      </c>
      <c r="B275" s="16" t="s">
        <v>311</v>
      </c>
      <c r="C275" s="5">
        <v>200</v>
      </c>
      <c r="D275" s="19">
        <f>241535</f>
        <v>241535</v>
      </c>
    </row>
    <row r="276" spans="1:4" s="13" customFormat="1" ht="60" customHeight="1">
      <c r="A276" s="25" t="s">
        <v>470</v>
      </c>
      <c r="B276" s="16" t="s">
        <v>311</v>
      </c>
      <c r="C276" s="5">
        <v>800</v>
      </c>
      <c r="D276" s="19">
        <f>500</f>
        <v>500</v>
      </c>
    </row>
    <row r="277" spans="1:4" ht="141.75" customHeight="1">
      <c r="A277" s="25" t="s">
        <v>374</v>
      </c>
      <c r="B277" s="16" t="s">
        <v>312</v>
      </c>
      <c r="C277" s="5">
        <v>100</v>
      </c>
      <c r="D277" s="19">
        <f>682800</f>
        <v>682800</v>
      </c>
    </row>
    <row r="278" spans="1:4" ht="117.75" customHeight="1">
      <c r="A278" s="28" t="s">
        <v>375</v>
      </c>
      <c r="B278" s="16" t="s">
        <v>350</v>
      </c>
      <c r="C278" s="5">
        <v>100</v>
      </c>
      <c r="D278" s="19">
        <f>1001805</f>
        <v>1001805</v>
      </c>
    </row>
    <row r="279" spans="1:4" ht="112.5">
      <c r="A279" s="25" t="s">
        <v>526</v>
      </c>
      <c r="B279" s="16" t="s">
        <v>313</v>
      </c>
      <c r="C279" s="5">
        <v>300</v>
      </c>
      <c r="D279" s="19">
        <f>3000</f>
        <v>3000</v>
      </c>
    </row>
    <row r="280" spans="1:4" ht="122.25" customHeight="1">
      <c r="A280" s="25" t="s">
        <v>315</v>
      </c>
      <c r="B280" s="16" t="s">
        <v>314</v>
      </c>
      <c r="C280" s="5"/>
      <c r="D280" s="19"/>
    </row>
    <row r="281" spans="1:4" ht="80.25" customHeight="1">
      <c r="A281" s="21" t="s">
        <v>351</v>
      </c>
      <c r="B281" s="22" t="s">
        <v>316</v>
      </c>
      <c r="C281" s="12"/>
      <c r="D281" s="17">
        <f>SUM(D282:D292)</f>
        <v>2353400</v>
      </c>
    </row>
    <row r="282" spans="1:4" ht="60.75" customHeight="1">
      <c r="A282" s="25" t="s">
        <v>427</v>
      </c>
      <c r="B282" s="16" t="s">
        <v>317</v>
      </c>
      <c r="C282" s="5">
        <v>200</v>
      </c>
      <c r="D282" s="19">
        <f>-200000+289000</f>
        <v>89000</v>
      </c>
    </row>
    <row r="283" spans="1:4" ht="47.25" customHeight="1">
      <c r="A283" s="25" t="s">
        <v>494</v>
      </c>
      <c r="B283" s="16" t="s">
        <v>317</v>
      </c>
      <c r="C283" s="5">
        <v>800</v>
      </c>
      <c r="D283" s="19">
        <v>11000</v>
      </c>
    </row>
    <row r="284" spans="1:4" ht="175.5" customHeight="1">
      <c r="A284" s="31" t="s">
        <v>474</v>
      </c>
      <c r="B284" s="32" t="s">
        <v>473</v>
      </c>
      <c r="C284" s="5">
        <v>500</v>
      </c>
      <c r="D284" s="19">
        <v>10600</v>
      </c>
    </row>
    <row r="285" spans="1:4" ht="68.25" customHeight="1">
      <c r="A285" s="25" t="s">
        <v>454</v>
      </c>
      <c r="B285" s="16" t="s">
        <v>318</v>
      </c>
      <c r="C285" s="5">
        <v>300</v>
      </c>
      <c r="D285" s="19">
        <f>2246700-20000</f>
        <v>2226700</v>
      </c>
    </row>
    <row r="286" spans="1:4" ht="194.25" customHeight="1">
      <c r="A286" s="25" t="s">
        <v>495</v>
      </c>
      <c r="B286" s="16" t="s">
        <v>319</v>
      </c>
      <c r="C286" s="5">
        <v>200</v>
      </c>
      <c r="D286" s="19">
        <v>6000</v>
      </c>
    </row>
    <row r="287" spans="1:4" s="13" customFormat="1" ht="96.75" customHeight="1">
      <c r="A287" s="25" t="s">
        <v>321</v>
      </c>
      <c r="B287" s="16" t="s">
        <v>320</v>
      </c>
      <c r="C287" s="5"/>
      <c r="D287" s="19"/>
    </row>
    <row r="288" spans="1:4" ht="102" customHeight="1">
      <c r="A288" s="25" t="s">
        <v>323</v>
      </c>
      <c r="B288" s="16" t="s">
        <v>322</v>
      </c>
      <c r="C288" s="5"/>
      <c r="D288" s="19"/>
    </row>
    <row r="289" spans="1:6" ht="99" customHeight="1">
      <c r="A289" s="25" t="s">
        <v>325</v>
      </c>
      <c r="B289" s="16" t="s">
        <v>324</v>
      </c>
      <c r="C289" s="5"/>
      <c r="D289" s="19"/>
    </row>
    <row r="290" spans="1:6" ht="99.75" customHeight="1">
      <c r="A290" s="25" t="s">
        <v>327</v>
      </c>
      <c r="B290" s="16" t="s">
        <v>326</v>
      </c>
      <c r="C290" s="5"/>
      <c r="D290" s="19"/>
    </row>
    <row r="291" spans="1:6" ht="84" customHeight="1">
      <c r="A291" s="25" t="s">
        <v>428</v>
      </c>
      <c r="B291" s="16" t="s">
        <v>479</v>
      </c>
      <c r="C291" s="5">
        <v>200</v>
      </c>
      <c r="D291" s="19">
        <v>3990</v>
      </c>
    </row>
    <row r="292" spans="1:6" ht="99" customHeight="1">
      <c r="A292" s="25" t="s">
        <v>453</v>
      </c>
      <c r="B292" s="16" t="s">
        <v>479</v>
      </c>
      <c r="C292" s="5">
        <v>600</v>
      </c>
      <c r="D292" s="19">
        <v>6110</v>
      </c>
      <c r="F292" s="49"/>
    </row>
    <row r="293" spans="1:6" ht="32.25" customHeight="1">
      <c r="A293" s="14" t="s">
        <v>352</v>
      </c>
      <c r="B293" s="14"/>
      <c r="C293" s="12"/>
      <c r="D293" s="17">
        <f>D12+D80+D117+D160+D192+D212+D217+D231+D258+D269+D281</f>
        <v>261378516</v>
      </c>
      <c r="F293" s="49"/>
    </row>
    <row r="294" spans="1:6" ht="98.25" customHeight="1"/>
    <row r="295" spans="1:6" ht="28.5" customHeight="1">
      <c r="B295" s="37"/>
      <c r="C295" s="38"/>
      <c r="D295" s="39"/>
    </row>
    <row r="296" spans="1:6" ht="26.25" customHeight="1">
      <c r="B296" s="37"/>
      <c r="C296" s="38"/>
      <c r="D296" s="40"/>
    </row>
    <row r="297" spans="1:6" ht="24.75" customHeight="1">
      <c r="B297" s="37"/>
      <c r="C297" s="38"/>
      <c r="D297" s="41"/>
    </row>
    <row r="298" spans="1:6" ht="24.75" customHeight="1">
      <c r="B298" s="37"/>
      <c r="C298" s="38"/>
      <c r="D298" s="42"/>
    </row>
    <row r="300" spans="1:6" s="13" customFormat="1" ht="24.75" customHeight="1">
      <c r="A300" s="1"/>
      <c r="B300" s="1"/>
      <c r="C300" s="2"/>
      <c r="D300" s="3"/>
    </row>
    <row r="305" spans="5:5">
      <c r="E305" s="33"/>
    </row>
  </sheetData>
  <mergeCells count="8">
    <mergeCell ref="C8:D8"/>
    <mergeCell ref="A9:D9"/>
    <mergeCell ref="B7:D7"/>
    <mergeCell ref="B1:D1"/>
    <mergeCell ref="B2:D2"/>
    <mergeCell ref="B3:D3"/>
    <mergeCell ref="B4:D4"/>
    <mergeCell ref="B5:D5"/>
  </mergeCells>
  <pageMargins left="1.0629921259842521" right="0.86614173228346458" top="0.78740157480314965" bottom="0.78740157480314965" header="0" footer="0"/>
  <pageSetup paperSize="9" scale="7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Прил.№6 Распределен на 2016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2015-11-06T12:06:57Z</dcterms:modified>
</cp:coreProperties>
</file>